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heckCompatibility="1" defaultThemeVersion="124226"/>
  <bookViews>
    <workbookView xWindow="240" yWindow="90" windowWidth="20055" windowHeight="6915" activeTab="2"/>
  </bookViews>
  <sheets>
    <sheet name="Phụ lục 01a-KH 2022" sheetId="1" r:id="rId1"/>
    <sheet name="Phụ lục 01b-KH 2021" sheetId="2" r:id="rId2"/>
    <sheet name="Phụ lục 01c-KH 2020" sheetId="4" r:id="rId3"/>
  </sheets>
  <definedNames>
    <definedName name="_xlnm.Print_Area" localSheetId="0">'Phụ lục 01a-KH 2022'!$A$1:$AA$71</definedName>
    <definedName name="_xlnm.Print_Area" localSheetId="1">'Phụ lục 01b-KH 2021'!$A$1:$AA$71</definedName>
    <definedName name="_xlnm.Print_Titles" localSheetId="0">'Phụ lục 01a-KH 2022'!$4:$6</definedName>
    <definedName name="_xlnm.Print_Titles" localSheetId="1">'Phụ lục 01b-KH 2021'!$4:$6</definedName>
  </definedNames>
  <calcPr calcId="144525"/>
</workbook>
</file>

<file path=xl/calcChain.xml><?xml version="1.0" encoding="utf-8"?>
<calcChain xmlns="http://schemas.openxmlformats.org/spreadsheetml/2006/main">
  <c r="W73" i="2" l="1"/>
  <c r="W73" i="1"/>
  <c r="O73" i="2"/>
  <c r="O73" i="1"/>
  <c r="D77" i="1"/>
  <c r="U73" i="1"/>
  <c r="U74" i="1" s="1"/>
  <c r="U73" i="2"/>
  <c r="W73" i="4"/>
  <c r="J73" i="4"/>
  <c r="D73" i="4"/>
  <c r="B73" i="4"/>
  <c r="W72" i="4"/>
  <c r="T72" i="4"/>
  <c r="Q72" i="4"/>
  <c r="AK70" i="4"/>
  <c r="AJ70" i="4"/>
  <c r="AI70" i="4"/>
  <c r="AH70" i="4"/>
  <c r="AG70" i="4"/>
  <c r="AF70" i="4"/>
  <c r="AE70" i="4"/>
  <c r="AD70" i="4"/>
  <c r="AC70" i="4"/>
  <c r="AB70" i="4"/>
  <c r="AA70" i="4"/>
  <c r="Z70" i="4"/>
  <c r="Y70" i="4"/>
  <c r="R70" i="4"/>
  <c r="Q70" i="4"/>
  <c r="D70" i="4"/>
  <c r="C70" i="4"/>
  <c r="U65" i="4"/>
  <c r="J62" i="4"/>
  <c r="H62" i="4"/>
  <c r="G62" i="4"/>
  <c r="T57" i="4"/>
  <c r="S57" i="4"/>
  <c r="H57" i="4"/>
  <c r="F57" i="4"/>
  <c r="F70" i="4" s="1"/>
  <c r="E57" i="4"/>
  <c r="E70" i="4" s="1"/>
  <c r="T53" i="4"/>
  <c r="S53" i="4"/>
  <c r="V49" i="4"/>
  <c r="U49" i="4"/>
  <c r="T49" i="4"/>
  <c r="S49" i="4"/>
  <c r="J49" i="4"/>
  <c r="I49" i="4"/>
  <c r="H49" i="4"/>
  <c r="G49" i="4"/>
  <c r="H48" i="4"/>
  <c r="G48" i="4"/>
  <c r="H46" i="4"/>
  <c r="G46" i="4"/>
  <c r="N45" i="4"/>
  <c r="T41" i="4"/>
  <c r="S41" i="4"/>
  <c r="S72" i="4" s="1"/>
  <c r="H40" i="4"/>
  <c r="G40" i="4"/>
  <c r="X39" i="4"/>
  <c r="X70" i="4" s="1"/>
  <c r="W39" i="4"/>
  <c r="W70" i="4" s="1"/>
  <c r="K28" i="4"/>
  <c r="J28" i="4"/>
  <c r="I28" i="4"/>
  <c r="T25" i="4"/>
  <c r="S25" i="4"/>
  <c r="J25" i="4"/>
  <c r="J70" i="4" s="1"/>
  <c r="I25" i="4"/>
  <c r="I70" i="4" s="1"/>
  <c r="H25" i="4"/>
  <c r="G25" i="4"/>
  <c r="T24" i="4"/>
  <c r="S24" i="4"/>
  <c r="T22" i="4"/>
  <c r="S22" i="4"/>
  <c r="P22" i="4"/>
  <c r="P70" i="4" s="1"/>
  <c r="O22" i="4"/>
  <c r="O70" i="4" s="1"/>
  <c r="N22" i="4"/>
  <c r="N70" i="4" s="1"/>
  <c r="M22" i="4"/>
  <c r="M70" i="4" s="1"/>
  <c r="H22" i="4"/>
  <c r="G22" i="4"/>
  <c r="T18" i="4"/>
  <c r="S18" i="4"/>
  <c r="L17" i="4"/>
  <c r="K17" i="4"/>
  <c r="H17" i="4"/>
  <c r="G17" i="4"/>
  <c r="T14" i="4"/>
  <c r="T70" i="4" s="1"/>
  <c r="L14" i="4"/>
  <c r="K14" i="4"/>
  <c r="K70" i="4" s="1"/>
  <c r="H14" i="4"/>
  <c r="G14" i="4"/>
  <c r="G70" i="4" s="1"/>
  <c r="L10" i="4"/>
  <c r="V7" i="4"/>
  <c r="V70" i="4" s="1"/>
  <c r="U7" i="4"/>
  <c r="U70" i="4" s="1"/>
  <c r="L7" i="4"/>
  <c r="L70" i="4" s="1"/>
  <c r="K7" i="4"/>
  <c r="H7" i="4"/>
  <c r="H70" i="4" s="1"/>
  <c r="G7" i="4"/>
  <c r="S74" i="1" l="1"/>
  <c r="S75" i="1" s="1"/>
  <c r="O72" i="4"/>
  <c r="O75" i="1" s="1"/>
  <c r="O76" i="1" s="1"/>
  <c r="O77" i="1" s="1"/>
  <c r="U72" i="4"/>
  <c r="W76" i="1" s="1"/>
  <c r="S70" i="4"/>
  <c r="AB76" i="1" l="1"/>
  <c r="AB77" i="1" s="1"/>
  <c r="Y74" i="2"/>
  <c r="J74" i="2"/>
  <c r="D74" i="2"/>
  <c r="B74" i="2"/>
  <c r="Y73" i="2"/>
  <c r="V73" i="2"/>
  <c r="Q73" i="2"/>
  <c r="Z71" i="2"/>
  <c r="Y71" i="2"/>
  <c r="X71" i="2"/>
  <c r="W71" i="2"/>
  <c r="V71" i="2"/>
  <c r="U71" i="2"/>
  <c r="T71" i="2"/>
  <c r="S71" i="2"/>
  <c r="R71" i="2"/>
  <c r="Q71" i="2"/>
  <c r="P71" i="2"/>
  <c r="O71" i="2"/>
  <c r="N71" i="2"/>
  <c r="M71" i="2"/>
  <c r="L71" i="2"/>
  <c r="K71" i="2"/>
  <c r="J71" i="2"/>
  <c r="I71" i="2"/>
  <c r="H71" i="2"/>
  <c r="G71" i="2"/>
  <c r="F71" i="2"/>
  <c r="E71" i="2"/>
  <c r="D71" i="2"/>
  <c r="C71" i="2"/>
  <c r="T71" i="1" l="1"/>
  <c r="S71" i="1"/>
  <c r="Y74" i="1"/>
  <c r="J74" i="1"/>
  <c r="D74" i="1"/>
  <c r="B74" i="1"/>
  <c r="Y73" i="1"/>
  <c r="V73" i="1"/>
  <c r="Q73" i="1"/>
  <c r="Z71" i="1"/>
  <c r="Y71" i="1"/>
  <c r="Y76" i="1" s="1"/>
  <c r="X71" i="1"/>
  <c r="W71" i="1"/>
  <c r="V71" i="1"/>
  <c r="U71" i="1"/>
  <c r="R71" i="1"/>
  <c r="Q71" i="1"/>
  <c r="P71" i="1"/>
  <c r="O71" i="1"/>
  <c r="N71" i="1"/>
  <c r="M71" i="1"/>
  <c r="L71" i="1"/>
  <c r="K71" i="1"/>
  <c r="J71" i="1"/>
  <c r="I71" i="1"/>
  <c r="H71" i="1"/>
  <c r="G71" i="1"/>
  <c r="F71" i="1"/>
  <c r="E71" i="1"/>
  <c r="E74" i="1" s="1"/>
  <c r="D71" i="1"/>
  <c r="C71" i="1"/>
  <c r="C74" i="1" s="1"/>
  <c r="D80" i="1" l="1"/>
  <c r="D79" i="1"/>
  <c r="U75" i="1"/>
  <c r="D78" i="1"/>
  <c r="W77" i="1"/>
  <c r="AA76" i="1"/>
  <c r="AA77" i="1" s="1"/>
  <c r="Y77" i="1"/>
</calcChain>
</file>

<file path=xl/sharedStrings.xml><?xml version="1.0" encoding="utf-8"?>
<sst xmlns="http://schemas.openxmlformats.org/spreadsheetml/2006/main" count="494" uniqueCount="251">
  <si>
    <t>Phụ lục số 01:</t>
  </si>
  <si>
    <t>STT</t>
  </si>
  <si>
    <t>Đơn vị</t>
  </si>
  <si>
    <t>Tình hình ban hành KH</t>
  </si>
  <si>
    <t>Các lĩnh vực thanh tra, kiểm tra trong kế hoạch</t>
  </si>
  <si>
    <t>Nội dung thanh tra, kiểm tra trong kế hoạch</t>
  </si>
  <si>
    <t>Đánh giá</t>
  </si>
  <si>
    <t>Ghi chú</t>
  </si>
  <si>
    <t>Đã có kế hoạch gửi về Bộ</t>
  </si>
  <si>
    <t>Số Quyết định ban hành</t>
  </si>
  <si>
    <t>Thanh tra, kiểm tra hành chính</t>
  </si>
  <si>
    <t>Lĩnh vực đất đai</t>
  </si>
  <si>
    <t>Lĩnh vực khoáng sản</t>
  </si>
  <si>
    <t>Lĩnh vực môi trường</t>
  </si>
  <si>
    <t>Lĩnh vực tài nguyên nước</t>
  </si>
  <si>
    <t>Lĩnh vực đo đạc bản đồ</t>
  </si>
  <si>
    <t>Lĩnh vực Biển và hải đảo</t>
  </si>
  <si>
    <t>Kết hợp nhiều lĩnh vực</t>
  </si>
  <si>
    <t>Thanh tra trách nhiệm</t>
  </si>
  <si>
    <t>Kiểm tra thực hiện kết luận thanh tra</t>
  </si>
  <si>
    <t>Khí tượng thủy văn</t>
  </si>
  <si>
    <t>Theo định hướng của Bộ</t>
  </si>
  <si>
    <t>Nội dung khác</t>
  </si>
  <si>
    <t>Số cuộc</t>
  </si>
  <si>
    <t>Số đối tượng</t>
  </si>
  <si>
    <r>
      <t>Thanh tra việc chấp hành pháp luật về bảo vệ môi trường và tài nguyên nước đối với các tổ chức hoạt động sản xuất, kinh doanh có nguồn xả nước thải từ 200 m</t>
    </r>
    <r>
      <rPr>
        <b/>
        <vertAlign val="superscript"/>
        <sz val="10"/>
        <color indexed="8"/>
        <rFont val="Times New Roman"/>
        <family val="1"/>
      </rPr>
      <t>3</t>
    </r>
    <r>
      <rPr>
        <b/>
        <sz val="10"/>
        <color indexed="8"/>
        <rFont val="Times New Roman"/>
        <family val="1"/>
      </rPr>
      <t>/ngày-đêm trở lên</t>
    </r>
  </si>
  <si>
    <t>Thanh tra trách nhiệm quản lý nhà nước về tài nguyên và môi trường của Uỷ ban nhân dân các cấp trực thuộc</t>
  </si>
  <si>
    <t>Chuyển nhượng đất trái phép</t>
  </si>
  <si>
    <t>Không đưa đất vào sử dụng</t>
  </si>
  <si>
    <t>Khai thác cát</t>
  </si>
  <si>
    <t>khai thác khoáng sản</t>
  </si>
  <si>
    <t>An Giang</t>
  </si>
  <si>
    <t xml:space="preserve"> </t>
  </si>
  <si>
    <t>Bà Rịa - Vũng Tàu</t>
  </si>
  <si>
    <t xml:space="preserve">Bạc Liêu </t>
  </si>
  <si>
    <t>Bắc Kạn</t>
  </si>
  <si>
    <t>Bắc Giang</t>
  </si>
  <si>
    <t>Bắc Ninh</t>
  </si>
  <si>
    <t>Bến Tre</t>
  </si>
  <si>
    <t>Bình Dương</t>
  </si>
  <si>
    <t>Bình Định</t>
  </si>
  <si>
    <t>Bình Phước</t>
  </si>
  <si>
    <t>Bình Thuận</t>
  </si>
  <si>
    <t>Cà Mau</t>
  </si>
  <si>
    <t>Cao Bằng</t>
  </si>
  <si>
    <t>Cần Thơ</t>
  </si>
  <si>
    <t>Đà Nẵng</t>
  </si>
  <si>
    <t>Đắc Lắk</t>
  </si>
  <si>
    <t>Đắc Nông</t>
  </si>
  <si>
    <t>Đồng Nai</t>
  </si>
  <si>
    <t>Đồng Tháp</t>
  </si>
  <si>
    <t>Điện Biên</t>
  </si>
  <si>
    <t>Gia Lai</t>
  </si>
  <si>
    <t>Hà Giang</t>
  </si>
  <si>
    <t xml:space="preserve">Hà Nam </t>
  </si>
  <si>
    <t>Hà Nội</t>
  </si>
  <si>
    <t>Hà Tĩnh</t>
  </si>
  <si>
    <t>Hải Dương</t>
  </si>
  <si>
    <t>Hải Phòng</t>
  </si>
  <si>
    <t>Hậu Giang</t>
  </si>
  <si>
    <t>TP. Hồ Chí Minh</t>
  </si>
  <si>
    <t>Hưng Yên</t>
  </si>
  <si>
    <t>Hòa Bình</t>
  </si>
  <si>
    <t>Khánh Hoà</t>
  </si>
  <si>
    <t>Kiên Giang</t>
  </si>
  <si>
    <t xml:space="preserve">Kon Tum </t>
  </si>
  <si>
    <t>Lai Châu</t>
  </si>
  <si>
    <t>Lâm Đồng</t>
  </si>
  <si>
    <t>Lào Cai</t>
  </si>
  <si>
    <t>Lạng Sơn</t>
  </si>
  <si>
    <t>Long An</t>
  </si>
  <si>
    <t>Nam Định</t>
  </si>
  <si>
    <t>Nghệ An</t>
  </si>
  <si>
    <t>Ninh Bình</t>
  </si>
  <si>
    <t>Ninh Thuận</t>
  </si>
  <si>
    <t>Phú Thọ</t>
  </si>
  <si>
    <t>Phú Yên</t>
  </si>
  <si>
    <t>Quảng Bình</t>
  </si>
  <si>
    <t>Quảng Nam</t>
  </si>
  <si>
    <t>Quảng Ngãi</t>
  </si>
  <si>
    <t>Quảng Ninh</t>
  </si>
  <si>
    <t>Quảng Trị</t>
  </si>
  <si>
    <t>Sơn La</t>
  </si>
  <si>
    <t>Sóc Trăng</t>
  </si>
  <si>
    <t>Tây Ninh</t>
  </si>
  <si>
    <t>Thái Bình</t>
  </si>
  <si>
    <t>Thái Nguyên</t>
  </si>
  <si>
    <t>Thanh Hóa</t>
  </si>
  <si>
    <t>Thừa Thiên Huế</t>
  </si>
  <si>
    <t>Tiền Giang</t>
  </si>
  <si>
    <t>Trà Vinh</t>
  </si>
  <si>
    <t>Tuyên Quang</t>
  </si>
  <si>
    <t>Vĩnh Long</t>
  </si>
  <si>
    <t>Vĩnh Phúc</t>
  </si>
  <si>
    <t>Yên Bái</t>
  </si>
  <si>
    <t>TỔNG SỐ</t>
  </si>
  <si>
    <t>TỔNG HỢP TÌNH HÌNH XÂY DỰNG KẾ HOẠCH THANH TRA, KIỂM TRA NĂM 2022 CỦA CÁC SỞ TÀI NGUYÊN VÀ MÔI TRƯỜNG</t>
  </si>
  <si>
    <t>Số Văn bản ban hành</t>
  </si>
  <si>
    <t>Tình hình ban hành Kế hoạch</t>
  </si>
  <si>
    <t>826/QĐ-STNMT ngày 15/12/2021</t>
  </si>
  <si>
    <t>Có kế hoạch kiểm tra thực hiện kết luận thanh tra</t>
  </si>
  <si>
    <t>504/QĐ-STNMT ngày 17/12/2021</t>
  </si>
  <si>
    <t>01/KH-TTr ngày 06/12/2021; 56/STNMT-TTr ngày 28/02/2022</t>
  </si>
  <si>
    <t>41/QĐ-STNMT ngày 21/01/2022</t>
  </si>
  <si>
    <t>758/QĐ-STNMT ngày 21/12/2021</t>
  </si>
  <si>
    <t>01/QĐ-STNMT ngày 04/01/2022</t>
  </si>
  <si>
    <t>Không có Danh mục đính kèm</t>
  </si>
  <si>
    <t>28/QĐ-STNMT ngày 17/01/2022</t>
  </si>
  <si>
    <t>36/QĐ-STNMT ngày 10/02/2022</t>
  </si>
  <si>
    <t>90/QĐ-STNMT ngày 09/3/2022</t>
  </si>
  <si>
    <t>148/QĐ-STNMT ngày 19/01/2022; 16/KH-TTr ngày 17/01/2022</t>
  </si>
  <si>
    <t>183/QĐ-STNMT ngày 07/02/2022</t>
  </si>
  <si>
    <t>185/QĐ-STNMT ngày 15/12/2021</t>
  </si>
  <si>
    <t>202/QĐ-STNMT ngày 26/01/2022</t>
  </si>
  <si>
    <t>225/QĐ-STNMT ngày 10/12/2021</t>
  </si>
  <si>
    <t>310/QĐ-STNMT ngày 15/12/2021</t>
  </si>
  <si>
    <t>331/QĐ-STNMT ngày 15/12/2021</t>
  </si>
  <si>
    <t>332/QĐ-STNMT ngày 22/12/2021</t>
  </si>
  <si>
    <t>Thanh tra, kiểm tra hành chính nội bộ</t>
  </si>
  <si>
    <t>351/QĐ-STNMT ngày 17/12/2021</t>
  </si>
  <si>
    <t>Không có danh mục kèm theo</t>
  </si>
  <si>
    <t>412/QĐ-STNMT ngày 13/12/2021</t>
  </si>
  <si>
    <t>419/QĐ-STNMT ngày 15/12/2021</t>
  </si>
  <si>
    <t>466/QĐ-STNMT ngày 31/12/2021</t>
  </si>
  <si>
    <t>477, 478/QĐ-STNMT ngày 14/12/2021</t>
  </si>
  <si>
    <t>421/QĐ-UBND ngày 18/02/2022;522/QĐ-STNMT ngày 13/12/2021</t>
  </si>
  <si>
    <t>544/QĐ-STNMT ngày 28/12/2021</t>
  </si>
  <si>
    <t>607/QĐ-STNMT ngày 15/12/2021</t>
  </si>
  <si>
    <t>610/QĐ-STNMT ngày 14/12/2021</t>
  </si>
  <si>
    <t>Lập kế hoạch rõ ràng, chi tiết</t>
  </si>
  <si>
    <t>610/QĐ-STNMT ngày 15/12/2021</t>
  </si>
  <si>
    <t>686/QĐ-STNMT ngày 08/12/2021</t>
  </si>
  <si>
    <t>687/QĐ-STNMT ngày 15/12/2021</t>
  </si>
  <si>
    <t>688/QĐ-STNMT ngày 21/12/2021</t>
  </si>
  <si>
    <t>715/QĐ-STNMT ngày 14/12/2021</t>
  </si>
  <si>
    <t>791/QĐ-STNMT ngày 15/12/2021</t>
  </si>
  <si>
    <t>984/QĐ-STNMT ngày 15/12/2021</t>
  </si>
  <si>
    <t>1013/QĐ-STNMT ngày 31/12/2021</t>
  </si>
  <si>
    <t>1016/QĐ-STNMT ngày 15/12/2021</t>
  </si>
  <si>
    <t>Không rõ đối tượng</t>
  </si>
  <si>
    <t>Không rõ đối tượng (mới có trích dẫn QĐ của UBND tỉnh)</t>
  </si>
  <si>
    <t>1035/QĐ-STNMT ngày 22/12/2021</t>
  </si>
  <si>
    <t>1113/QĐ-STNMT ngày 10/12/2021</t>
  </si>
  <si>
    <t>1368/QĐ-STNMT ngày 28/12/2021</t>
  </si>
  <si>
    <t>1506/QĐ-STNMT ngày 14/12/2021</t>
  </si>
  <si>
    <t>4327/QĐ-STNMT ngày 13/12/2021</t>
  </si>
  <si>
    <t>562/QĐ-STNMT ngày 15/12/2021</t>
  </si>
  <si>
    <t>Không cụ thể về đối tượng</t>
  </si>
  <si>
    <t>324/QĐ-STNMT ngày 14/12/2021</t>
  </si>
  <si>
    <t>Không có danh mục cụ thể đính kèm</t>
  </si>
  <si>
    <t>5969/QĐ-STNMT ngày 03/12/2021</t>
  </si>
  <si>
    <t>1415/QĐ-STNMT ngày 06/12/2021</t>
  </si>
  <si>
    <t>267/QĐ-STNMT ngày 02/12/2021</t>
  </si>
  <si>
    <t>437/QĐ-STNMT ngày 08/12/2021;38/KH-TTr ngày 07/12/2021</t>
  </si>
  <si>
    <t>1165/QĐ-STNMT ngày 01/12/2021</t>
  </si>
  <si>
    <t>Thanh tra, kiểm tra trách nhiệm</t>
  </si>
  <si>
    <t>1368/QĐ-STNMT ngày 24/12/2021</t>
  </si>
  <si>
    <t>512/QĐ-STNMT ngày 28/12/2021</t>
  </si>
  <si>
    <t>1022/QĐ-STNMT ngày 02/12/2021</t>
  </si>
  <si>
    <t>TỔNG HỢP TÌNH HÌNH XÂY DỰNG KẾ HOẠCH THANH TRA, KIỂM TRA NĂM 2021 CỦA CÁC SỞ TÀI NGUYÊN VÀ MÔI TRƯỜNG</t>
  </si>
  <si>
    <t>QĐ 1558/QĐ-STNMT 
ngày 12/12/2019</t>
  </si>
  <si>
    <t>QĐ 79/QĐ-STNMT 
ngày 11/02/2020</t>
  </si>
  <si>
    <t>QĐ 449/QĐ-STNMT ngày 13/12/2019</t>
  </si>
  <si>
    <t>QĐ 696/QĐ-STNMT ngày 16/12/2019 và 703/QĐ-STNMT ngày 03/12/2020</t>
  </si>
  <si>
    <t>QĐ 794/QĐ-STNMT ngày 13/12/2019 và QĐ 723/QĐ-STNMT ngày 23/11/2020</t>
  </si>
  <si>
    <t>QĐ 99/QĐ-STNMT ngày 04/1/2020 và QĐ 750/QĐ-STNMT ngày 15/9/2020</t>
  </si>
  <si>
    <t>QĐ 1634/QĐ-STNMT ngày 31/12/2019</t>
  </si>
  <si>
    <t>QĐ 978/QĐ-STNMT ngày 13/12/2019</t>
  </si>
  <si>
    <t>QĐ 540/QĐ-STNMT ngày 23/12/2019
và QĐ 161/QĐ-STNMT ngày 11/5/2020</t>
  </si>
  <si>
    <t>QĐ 799/QĐ-STNMT ngày 13/12/2019 và QĐ 442/QĐ-STNMT ngày 30/7/2020</t>
  </si>
  <si>
    <t>QĐ 454/QĐ-STNMT ngày 16/12/2019 và QĐ 442/QĐ-STNMT ngày 05/8/2020</t>
  </si>
  <si>
    <t>-QĐ 454/QĐ-STNMT ngày 16/12/2019 không 
gửi về Bộ qua HSCV và không gửi bản giấy</t>
  </si>
  <si>
    <t>QĐ 785/QĐ-STNMT ngày 13/12/2019 và QĐ 442/QĐ-STNMT ngày 05/8/2020</t>
  </si>
  <si>
    <t>QĐ 587/QĐ-STNMT ngày 10/12/2019</t>
  </si>
  <si>
    <t>QĐ 1969/QĐ-STNMT ngày 16/12/2019 và QĐ 1471/QĐ-STNMT ngày 09/10/2020</t>
  </si>
  <si>
    <t>QĐ 1066/QĐ-STNMT ngày 13/12/2019 và QĐ 1034/QĐ-STNMT ngày 03/11/2020</t>
  </si>
  <si>
    <t>QĐ 46/QĐ-STNMT ngày 27/02/2020</t>
  </si>
  <si>
    <t>QĐ 280/QĐ-STNMT ngày 27/12/2019
và QĐ 223/QĐ-STNMT ngày 22/9/2020</t>
  </si>
  <si>
    <t>QĐ 17/QĐ-STNMT ngày 21/1/2020</t>
  </si>
  <si>
    <t>Không có phụ lục ban hành kèm theo Quyết định</t>
  </si>
  <si>
    <t>QĐ 44/QĐ-STNMT ngày 09/3/2020</t>
  </si>
  <si>
    <t>QĐ 03/QĐ-STNMT ngày 03/01/2020
và QĐ 737/QĐ-STNMT ngày 31/8/2020</t>
  </si>
  <si>
    <t>QĐ 385/QĐ-STNMT ngày 13/12/2019
và QĐ 264/QĐ-STNMT ngày 26/8/2020</t>
  </si>
  <si>
    <t>- QĐ 1464/QĐ-STNMT ngày 13/12/2019 và QĐ 1528/QĐ-STNMT ngày  31/12/2019 và QĐ 780/QĐ-STNMT ngày 07/7/2020</t>
  </si>
  <si>
    <t>QĐ 455/QĐ-STNMT ngày 16/12/2019
và QĐ 899/QĐ-STNMT ngày 08/12/2020</t>
  </si>
  <si>
    <t>QĐ 273/QĐ-STNMT ngày 18/12/2017</t>
  </si>
  <si>
    <t>QĐ 07/QĐ-STNMT ngày 09/01/2020</t>
  </si>
  <si>
    <t>QĐ 346/QĐ-STNMT ngày 06/12/2019</t>
  </si>
  <si>
    <t>QĐ 18/KH-TTr ngày 20/01/2020</t>
  </si>
  <si>
    <t>QĐ 3884/QĐ-STNMT ngày 13/12/2019</t>
  </si>
  <si>
    <t>QĐ 740/QĐ-STNMT ngày 12/12/2019</t>
  </si>
  <si>
    <t>QĐ 407/QĐ-STNMT ngày 28/11/2019</t>
  </si>
  <si>
    <t xml:space="preserve">QĐ 5233/QĐ-STNMT ngày 20/20/2019 và QĐ 3358/QĐ-STNMT ngày
14/9/2020 </t>
  </si>
  <si>
    <t>QĐ 640/QĐ-STNMT ngày 23/12/2019</t>
  </si>
  <si>
    <t>QĐ 4350/QĐ-STNMT ngày 31/12/2019
và QĐ 3641/QĐ-STNMT ngày 17/11/2020</t>
  </si>
  <si>
    <t>QĐ 338QĐ-STNMT ngày 12/12/2019 và QĐ 20/QĐ-STNMT ngày 10/2/2020 và QĐ 422/QĐ-BTNMT ngày 08/12/2020</t>
  </si>
  <si>
    <t>QĐ 203QĐ-STNMT ngày 16/12/2019</t>
  </si>
  <si>
    <t>QĐ 7214/QĐ-STNMT ngày 12/12/2019
và QĐ 4255/QĐ-STNMT ngày 03/07/2020</t>
  </si>
  <si>
    <t xml:space="preserve">QĐ 7214/QĐ-STNMT ngày 12/12/2019 không gửi về Bộ qua HSCV và không gửi bản giấy </t>
  </si>
  <si>
    <t>QĐ 519QĐ-STNMT ngày 13/12/2019 và QĐ số 422/QĐ-STNMT ngày 04/12/2020</t>
  </si>
  <si>
    <t>QĐ 225QĐ-STNMT ngày 20/12/2019</t>
  </si>
  <si>
    <t>QĐ 2130QĐ-STNMT ngày 12/12/2019 và QĐ 823/QĐ-STNMT ngày 29/7/2020</t>
  </si>
  <si>
    <t>QĐ 2130QĐ-STNMT ngày 12/12/2019 và QĐ 909/QĐ-BTNMT ngày 15/7/2020</t>
  </si>
  <si>
    <t>QĐ 399/QĐ-STNMT ngày 23/12/2019 và QĐ số 250/QĐ-STNMT ngày 10/8/2020</t>
  </si>
  <si>
    <t>Không có phụ lục ban hành kèm theo Quyết định 399</t>
  </si>
  <si>
    <t>QĐ 4691/QĐ-STNMT ngày 13/12/2019</t>
  </si>
  <si>
    <t>QĐ 717/QĐ-STNMT ngày 17/12/2019 và QĐ số 250/QĐ-STNMT ngày 10/8/2020</t>
  </si>
  <si>
    <t xml:space="preserve">QĐ 717/QĐ-STNMT ngày 17/12/2019 không gửi về Bộ qua HSCV và không gửi bản giấy </t>
  </si>
  <si>
    <t>TỔNG HỢP TÌNH HÌNH XÂY DỰNG KẾ HOẠCH THANH TRA, KIỂM TRA NĂM 2020 CỦA CÁC SỞ TÀI NGUYÊN VÀ MÔI TRƯỜNG</t>
  </si>
  <si>
    <t>Chưa có đối tượng cụ thể</t>
  </si>
  <si>
    <t>Không có kế hoạch và đối tượng cụ thể</t>
  </si>
  <si>
    <t>365/QĐ-STNMT ngày 03/12/2020</t>
  </si>
  <si>
    <t>1132/QĐ-STNMT ngày 01/12/2020</t>
  </si>
  <si>
    <t>1317/QĐ-STNMT ngày 25/11/2020</t>
  </si>
  <si>
    <t>670/QĐ-STNMT ngày 07/12/2020</t>
  </si>
  <si>
    <t>Không có đối tượng cụ thể thanh tra chuyên ngành (trích dẫn theo UBND tỉnh phê duyệt</t>
  </si>
  <si>
    <t>479/QĐ-STNMT ngày 07/12/2020</t>
  </si>
  <si>
    <t>166/QĐ-STNMT ngày 10/12/2020</t>
  </si>
  <si>
    <t>8202/QĐ-STNMT ngày 04/12/2020</t>
  </si>
  <si>
    <t>374/QĐ-STNMT ngày 09/12/2020</t>
  </si>
  <si>
    <t>Kế hoạch chi tiết, cụ thể</t>
  </si>
  <si>
    <t>709/QĐ-STNMT ngày 14/12/2020</t>
  </si>
  <si>
    <t>Không chi tiết, cụ thể đối tượng</t>
  </si>
  <si>
    <t>434/QĐ-STNMT ngày 15/12/2020</t>
  </si>
  <si>
    <t>Không có danh mục đính kèm</t>
  </si>
  <si>
    <t>371/QĐ-STNMT ngày 15/12/2020</t>
  </si>
  <si>
    <t>367/QĐ-STNMT ngày 15/12/2020</t>
  </si>
  <si>
    <t>427/QĐ-STNMT ngày 14/12/2020</t>
  </si>
  <si>
    <t>3915/QĐ-STNMT ngày 15/12/2020</t>
  </si>
  <si>
    <t>1839/QĐ-STNMT ngày 15/12/2020</t>
  </si>
  <si>
    <t>389/QĐ-STNMT ngày 18/12/2020</t>
  </si>
  <si>
    <t>1736/QĐ-STNMT ngày 11/12/2020</t>
  </si>
  <si>
    <t>651/QĐ-STNMT ngày 14/12/2020</t>
  </si>
  <si>
    <t>588/QĐ-STNMT ngày 18/12/2020</t>
  </si>
  <si>
    <t>995/QĐ-STNMT ngày 29/12/2020</t>
  </si>
  <si>
    <t>308/QĐ-STNMT ngày 31/12/2020</t>
  </si>
  <si>
    <t>1037/QĐ-STNMT ngày 31/12/2020</t>
  </si>
  <si>
    <t>4859/QĐ-STNMT ngày 24/12/2020</t>
  </si>
  <si>
    <t>73/QĐ-STNMT ngày 25/01/2021</t>
  </si>
  <si>
    <t>23/QĐ-STNMT ngày 27/01/2021</t>
  </si>
  <si>
    <t>105/QĐ-STNMT ngày 08/02/2021</t>
  </si>
  <si>
    <t>1066/QĐ-STNMT ngày 25/12/2020</t>
  </si>
  <si>
    <t>403/QĐ-STNMT ngày 31/12/2020</t>
  </si>
  <si>
    <t>26/QĐ-STNMT ngày 10/3/2021</t>
  </si>
  <si>
    <t>4320/QĐ-STNMT ngày 14/12/2020</t>
  </si>
  <si>
    <t>592/QĐ-STNMT ngày 31/12/2020</t>
  </si>
  <si>
    <t>792/QĐ-STNMT ngày 24/12/2020</t>
  </si>
  <si>
    <t>434/QĐ-STNMT ngày 14/12/2020</t>
  </si>
  <si>
    <t>727/QĐ-STNMT ngày 14/12/2020</t>
  </si>
  <si>
    <t>Không có đối tượng cụ thể</t>
  </si>
  <si>
    <t>8043/QĐ-STNMT ngày 10/12/2021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</si>
</sst>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8" x14ac:knownFonts="1">
    <font>
      <sz val="11"/>
      <color theme="1"/>
      <name val="Calibri"/>
      <family val="2"/>
      <scheme val="minor"/>
    </font>
    <font>
      <b/>
      <sz val="12"/>
      <color theme="1"/>
      <name val="Times New Roman"/>
      <family val="1"/>
    </font>
    <font>
      <sz val="12"/>
      <color theme="1"/>
      <name val="Times New Roman"/>
      <family val="1"/>
    </font>
    <font>
      <b/>
      <sz val="10"/>
      <color theme="1"/>
      <name val="Times New Roman"/>
      <family val="1"/>
    </font>
    <font>
      <b/>
      <sz val="10"/>
      <color indexed="8"/>
      <name val="Calibri"/>
      <family val="2"/>
    </font>
    <font>
      <b/>
      <vertAlign val="superscript"/>
      <sz val="10"/>
      <color indexed="8"/>
      <name val="Times New Roman"/>
      <family val="1"/>
    </font>
    <font>
      <b/>
      <sz val="10"/>
      <color indexed="8"/>
      <name val="Times New Roman"/>
      <family val="1"/>
    </font>
    <font>
      <sz val="10"/>
      <color rgb="FFFF0000"/>
      <name val="Times New Roman"/>
      <family val="1"/>
    </font>
    <font>
      <sz val="11"/>
      <color rgb="FFFF0000"/>
      <name val="Calibri"/>
      <family val="2"/>
    </font>
    <font>
      <sz val="10"/>
      <color theme="1"/>
      <name val="Times New Roman"/>
      <family val="1"/>
    </font>
    <font>
      <sz val="11"/>
      <color theme="1"/>
      <name val="Calibri"/>
      <family val="2"/>
    </font>
    <font>
      <b/>
      <sz val="12"/>
      <name val="Times New Roman"/>
      <family val="1"/>
    </font>
    <font>
      <sz val="11"/>
      <name val="Calibri"/>
      <family val="2"/>
      <scheme val="minor"/>
    </font>
    <font>
      <sz val="12"/>
      <name val="Times New Roman"/>
      <family val="1"/>
    </font>
    <font>
      <b/>
      <sz val="10"/>
      <name val="Times New Roman"/>
      <family val="1"/>
    </font>
    <font>
      <b/>
      <sz val="10"/>
      <name val="Calibri"/>
      <family val="2"/>
    </font>
    <font>
      <sz val="10"/>
      <name val="Times New Roman"/>
      <family val="1"/>
    </font>
    <font>
      <sz val="11"/>
      <name val="Calibri"/>
      <family val="2"/>
    </font>
  </fonts>
  <fills count="4">
    <fill>
      <patternFill patternType="none"/>
    </fill>
    <fill>
      <patternFill patternType="gray125"/>
    </fill>
    <fill>
      <patternFill patternType="solid">
        <fgColor indexed="9"/>
        <bgColor indexed="64"/>
      </patternFill>
    </fill>
    <fill>
      <patternFill patternType="solid">
        <fgColor indexed="1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60">
    <xf numFmtId="0" fontId="0" fillId="0" borderId="0" xfId="0"/>
    <xf numFmtId="0" fontId="1" fillId="0" borderId="0" xfId="0" applyFont="1" applyFill="1"/>
    <xf numFmtId="0" fontId="3"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vertical="center"/>
    </xf>
    <xf numFmtId="0" fontId="8" fillId="0" borderId="0" xfId="0" applyFont="1" applyFill="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vertical="center"/>
    </xf>
    <xf numFmtId="0" fontId="9" fillId="0" borderId="1" xfId="0" applyFont="1" applyFill="1" applyBorder="1" applyAlignment="1">
      <alignment horizontal="justify" vertical="center"/>
    </xf>
    <xf numFmtId="0" fontId="10" fillId="0" borderId="0" xfId="0" applyFont="1" applyFill="1" applyAlignment="1">
      <alignment horizontal="center" vertical="center" wrapText="1"/>
    </xf>
    <xf numFmtId="0" fontId="0" fillId="0" borderId="0" xfId="0" applyFill="1"/>
    <xf numFmtId="0" fontId="11" fillId="0" borderId="0" xfId="0" applyFont="1" applyFill="1"/>
    <xf numFmtId="0" fontId="12" fillId="0" borderId="0" xfId="0" applyFont="1"/>
    <xf numFmtId="0" fontId="15" fillId="0" borderId="0" xfId="0" applyFont="1" applyAlignment="1">
      <alignment horizontal="center" vertical="center" wrapText="1"/>
    </xf>
    <xf numFmtId="0" fontId="14"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1" xfId="0" applyFont="1" applyFill="1" applyBorder="1" applyAlignment="1">
      <alignment vertical="center"/>
    </xf>
    <xf numFmtId="0" fontId="16" fillId="0" borderId="1" xfId="0" applyFont="1" applyFill="1" applyBorder="1" applyAlignment="1">
      <alignment horizontal="justify" vertical="center"/>
    </xf>
    <xf numFmtId="0" fontId="17" fillId="0" borderId="0" xfId="0" applyFont="1" applyFill="1" applyAlignment="1">
      <alignment horizontal="center" vertical="center" wrapText="1"/>
    </xf>
    <xf numFmtId="0" fontId="17" fillId="0" borderId="0" xfId="0" applyFont="1" applyFill="1"/>
    <xf numFmtId="0" fontId="16" fillId="2" borderId="1" xfId="0" applyFont="1" applyFill="1" applyBorder="1" applyAlignment="1">
      <alignment horizontal="justify" vertical="center"/>
    </xf>
    <xf numFmtId="0" fontId="16" fillId="2" borderId="1" xfId="0" applyFont="1" applyFill="1" applyBorder="1" applyAlignment="1">
      <alignment horizontal="center" vertical="center"/>
    </xf>
    <xf numFmtId="0" fontId="17" fillId="3" borderId="0" xfId="0" applyFont="1" applyFill="1"/>
    <xf numFmtId="0" fontId="14" fillId="2" borderId="1" xfId="0" applyFont="1" applyFill="1" applyBorder="1" applyAlignment="1">
      <alignment horizontal="center"/>
    </xf>
    <xf numFmtId="0" fontId="12" fillId="0" borderId="0" xfId="0" applyFont="1" applyFill="1"/>
    <xf numFmtId="164" fontId="12" fillId="0" borderId="0" xfId="0" applyNumberFormat="1" applyFont="1"/>
    <xf numFmtId="14" fontId="16" fillId="0" borderId="1" xfId="0" applyNumberFormat="1" applyFont="1" applyFill="1" applyBorder="1" applyAlignment="1">
      <alignment horizontal="justify" vertical="center"/>
    </xf>
    <xf numFmtId="0" fontId="0" fillId="0" borderId="0" xfId="0" applyFont="1" applyFill="1"/>
    <xf numFmtId="0" fontId="4" fillId="0" borderId="0" xfId="0" applyFont="1" applyFill="1" applyAlignment="1">
      <alignment horizontal="center" vertical="center" wrapText="1"/>
    </xf>
    <xf numFmtId="0" fontId="16" fillId="0" borderId="1" xfId="0" applyFont="1" applyFill="1" applyBorder="1" applyAlignment="1">
      <alignment horizontal="center" vertical="center" wrapText="1"/>
    </xf>
    <xf numFmtId="0" fontId="16" fillId="0" borderId="1" xfId="0" quotePrefix="1" applyFont="1" applyFill="1" applyBorder="1" applyAlignment="1">
      <alignment vertical="center" wrapText="1"/>
    </xf>
    <xf numFmtId="0" fontId="7" fillId="0" borderId="1" xfId="0" applyFont="1" applyFill="1" applyBorder="1" applyAlignment="1">
      <alignment horizontal="center" vertical="center" wrapText="1"/>
    </xf>
    <xf numFmtId="0" fontId="7" fillId="0" borderId="1" xfId="0" quotePrefix="1" applyFont="1" applyFill="1" applyBorder="1" applyAlignment="1">
      <alignment vertical="center" wrapText="1"/>
    </xf>
    <xf numFmtId="0" fontId="7" fillId="0" borderId="1" xfId="0" applyFont="1" applyFill="1" applyBorder="1" applyAlignment="1">
      <alignment vertical="center" wrapText="1"/>
    </xf>
    <xf numFmtId="0" fontId="3" fillId="0" borderId="1" xfId="0" applyFont="1" applyFill="1" applyBorder="1" applyAlignment="1">
      <alignment horizontal="center"/>
    </xf>
    <xf numFmtId="164" fontId="0" fillId="0" borderId="0" xfId="0" applyNumberFormat="1" applyFill="1"/>
    <xf numFmtId="0" fontId="16" fillId="0" borderId="1" xfId="0" applyFont="1" applyFill="1" applyBorder="1" applyAlignment="1">
      <alignment vertical="center" wrapText="1"/>
    </xf>
    <xf numFmtId="0" fontId="14" fillId="0" borderId="1"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 xfId="0" applyFont="1" applyFill="1" applyBorder="1" applyAlignment="1">
      <alignment horizontal="center" vertical="center" wrapText="1"/>
    </xf>
    <xf numFmtId="0" fontId="11" fillId="0" borderId="0" xfId="0" applyFont="1" applyBorder="1" applyAlignment="1">
      <alignment horizontal="center"/>
    </xf>
    <xf numFmtId="0" fontId="13" fillId="0" borderId="0" xfId="0" applyFont="1" applyAlignment="1">
      <alignment horizontal="center"/>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 fillId="0" borderId="0" xfId="0" applyFont="1" applyFill="1" applyBorder="1" applyAlignment="1">
      <alignment horizontal="center"/>
    </xf>
    <xf numFmtId="0" fontId="2" fillId="0" borderId="0" xfId="0" applyFont="1" applyFill="1" applyAlignment="1">
      <alignment horizontal="center"/>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0"/>
  <sheetViews>
    <sheetView topLeftCell="A4" workbookViewId="0">
      <pane xSplit="4" ySplit="3" topLeftCell="E68" activePane="bottomRight" state="frozen"/>
      <selection activeCell="A4" sqref="A4"/>
      <selection pane="topRight" activeCell="E4" sqref="E4"/>
      <selection pane="bottomLeft" activeCell="A7" sqref="A7"/>
      <selection pane="bottomRight" activeCell="M78" sqref="M78"/>
    </sheetView>
  </sheetViews>
  <sheetFormatPr defaultRowHeight="15" x14ac:dyDescent="0.25"/>
  <cols>
    <col min="1" max="1" width="9.140625" style="12"/>
    <col min="2" max="2" width="15" style="12" bestFit="1" customWidth="1"/>
    <col min="3" max="3" width="9.140625" style="12" customWidth="1"/>
    <col min="4" max="16" width="9.140625" style="12"/>
    <col min="17" max="17" width="5.140625" style="12" customWidth="1"/>
    <col min="18" max="18" width="5.7109375" style="12" bestFit="1" customWidth="1"/>
    <col min="19" max="19" width="4.5703125" style="12" bestFit="1" customWidth="1"/>
    <col min="20" max="20" width="5.7109375" style="12" bestFit="1" customWidth="1"/>
    <col min="21" max="21" width="5.85546875" style="12" customWidth="1"/>
    <col min="22" max="22" width="7.5703125" style="12" customWidth="1"/>
    <col min="23" max="23" width="5.42578125" style="12" customWidth="1"/>
    <col min="24" max="24" width="5.7109375" style="12" customWidth="1"/>
    <col min="25" max="25" width="5.28515625" style="12" customWidth="1"/>
    <col min="26" max="26" width="5.42578125" style="12" customWidth="1"/>
    <col min="27" max="27" width="7.5703125" style="12" customWidth="1"/>
    <col min="28" max="16384" width="9.140625" style="12"/>
  </cols>
  <sheetData>
    <row r="1" spans="1:27" ht="15.75" x14ac:dyDescent="0.25">
      <c r="A1" s="11" t="s">
        <v>0</v>
      </c>
    </row>
    <row r="2" spans="1:27" ht="15.75" x14ac:dyDescent="0.25">
      <c r="A2" s="42" t="s">
        <v>96</v>
      </c>
      <c r="B2" s="42"/>
      <c r="C2" s="42"/>
      <c r="D2" s="42"/>
      <c r="E2" s="42"/>
      <c r="F2" s="42"/>
      <c r="G2" s="42"/>
      <c r="H2" s="42"/>
      <c r="I2" s="42"/>
      <c r="J2" s="42"/>
      <c r="K2" s="42"/>
      <c r="L2" s="42"/>
      <c r="M2" s="42"/>
      <c r="N2" s="42"/>
      <c r="O2" s="42"/>
      <c r="P2" s="42"/>
      <c r="Q2" s="42"/>
      <c r="R2" s="42"/>
      <c r="S2" s="42"/>
      <c r="T2" s="42"/>
      <c r="U2" s="42"/>
      <c r="V2" s="42"/>
      <c r="W2" s="42"/>
      <c r="X2" s="42"/>
      <c r="Y2" s="42"/>
      <c r="Z2" s="42"/>
      <c r="AA2" s="42"/>
    </row>
    <row r="3" spans="1:27" ht="15.75" x14ac:dyDescent="0.25">
      <c r="A3" s="43"/>
      <c r="B3" s="43"/>
    </row>
    <row r="4" spans="1:27" s="13" customFormat="1" ht="34.5" customHeight="1" x14ac:dyDescent="0.25">
      <c r="A4" s="41" t="s">
        <v>1</v>
      </c>
      <c r="B4" s="41" t="s">
        <v>2</v>
      </c>
      <c r="C4" s="41" t="s">
        <v>98</v>
      </c>
      <c r="D4" s="41"/>
      <c r="E4" s="44" t="s">
        <v>4</v>
      </c>
      <c r="F4" s="45"/>
      <c r="G4" s="45"/>
      <c r="H4" s="45"/>
      <c r="I4" s="45"/>
      <c r="J4" s="45"/>
      <c r="K4" s="45"/>
      <c r="L4" s="45"/>
      <c r="M4" s="45"/>
      <c r="N4" s="45"/>
      <c r="O4" s="45"/>
      <c r="P4" s="45"/>
      <c r="Q4" s="45"/>
      <c r="R4" s="45"/>
      <c r="S4" s="45"/>
      <c r="T4" s="45"/>
      <c r="U4" s="45"/>
      <c r="V4" s="45"/>
      <c r="W4" s="45"/>
      <c r="X4" s="45"/>
      <c r="Y4" s="45"/>
      <c r="Z4" s="45"/>
      <c r="AA4" s="46" t="s">
        <v>7</v>
      </c>
    </row>
    <row r="5" spans="1:27" s="13" customFormat="1" ht="66.95" customHeight="1" x14ac:dyDescent="0.25">
      <c r="A5" s="41"/>
      <c r="B5" s="41"/>
      <c r="C5" s="41" t="s">
        <v>8</v>
      </c>
      <c r="D5" s="41" t="s">
        <v>97</v>
      </c>
      <c r="E5" s="38" t="s">
        <v>118</v>
      </c>
      <c r="F5" s="38"/>
      <c r="G5" s="38" t="s">
        <v>11</v>
      </c>
      <c r="H5" s="38"/>
      <c r="I5" s="38" t="s">
        <v>12</v>
      </c>
      <c r="J5" s="38"/>
      <c r="K5" s="38" t="s">
        <v>13</v>
      </c>
      <c r="L5" s="38"/>
      <c r="M5" s="38" t="s">
        <v>14</v>
      </c>
      <c r="N5" s="38"/>
      <c r="O5" s="38" t="s">
        <v>15</v>
      </c>
      <c r="P5" s="38"/>
      <c r="Q5" s="38" t="s">
        <v>16</v>
      </c>
      <c r="R5" s="38"/>
      <c r="S5" s="39" t="s">
        <v>20</v>
      </c>
      <c r="T5" s="40"/>
      <c r="U5" s="38" t="s">
        <v>17</v>
      </c>
      <c r="V5" s="38"/>
      <c r="W5" s="38" t="s">
        <v>155</v>
      </c>
      <c r="X5" s="38"/>
      <c r="Y5" s="38" t="s">
        <v>100</v>
      </c>
      <c r="Z5" s="38"/>
      <c r="AA5" s="47"/>
    </row>
    <row r="6" spans="1:27" s="13" customFormat="1" ht="42.6" customHeight="1" x14ac:dyDescent="0.25">
      <c r="A6" s="41"/>
      <c r="B6" s="41"/>
      <c r="C6" s="41"/>
      <c r="D6" s="41"/>
      <c r="E6" s="14" t="s">
        <v>23</v>
      </c>
      <c r="F6" s="15" t="s">
        <v>24</v>
      </c>
      <c r="G6" s="14" t="s">
        <v>23</v>
      </c>
      <c r="H6" s="15" t="s">
        <v>24</v>
      </c>
      <c r="I6" s="14" t="s">
        <v>23</v>
      </c>
      <c r="J6" s="15" t="s">
        <v>24</v>
      </c>
      <c r="K6" s="14" t="s">
        <v>23</v>
      </c>
      <c r="L6" s="15" t="s">
        <v>24</v>
      </c>
      <c r="M6" s="14" t="s">
        <v>23</v>
      </c>
      <c r="N6" s="15" t="s">
        <v>24</v>
      </c>
      <c r="O6" s="14" t="s">
        <v>23</v>
      </c>
      <c r="P6" s="15" t="s">
        <v>24</v>
      </c>
      <c r="Q6" s="14" t="s">
        <v>23</v>
      </c>
      <c r="R6" s="15" t="s">
        <v>24</v>
      </c>
      <c r="S6" s="14" t="s">
        <v>23</v>
      </c>
      <c r="T6" s="15" t="s">
        <v>24</v>
      </c>
      <c r="U6" s="14" t="s">
        <v>23</v>
      </c>
      <c r="V6" s="15" t="s">
        <v>24</v>
      </c>
      <c r="W6" s="14" t="s">
        <v>23</v>
      </c>
      <c r="X6" s="15" t="s">
        <v>24</v>
      </c>
      <c r="Y6" s="14" t="s">
        <v>23</v>
      </c>
      <c r="Z6" s="15" t="s">
        <v>24</v>
      </c>
      <c r="AA6" s="48"/>
    </row>
    <row r="7" spans="1:27" s="19" customFormat="1" x14ac:dyDescent="0.25">
      <c r="A7" s="16">
        <v>1</v>
      </c>
      <c r="B7" s="17" t="s">
        <v>31</v>
      </c>
      <c r="C7" s="17"/>
      <c r="D7" s="18"/>
      <c r="E7" s="17"/>
      <c r="F7" s="17"/>
      <c r="G7" s="17"/>
      <c r="H7" s="17"/>
      <c r="I7" s="17"/>
      <c r="J7" s="17"/>
      <c r="K7" s="17"/>
      <c r="L7" s="17"/>
      <c r="M7" s="17"/>
      <c r="N7" s="17"/>
      <c r="O7" s="17"/>
      <c r="P7" s="17"/>
      <c r="Q7" s="16"/>
      <c r="R7" s="16"/>
      <c r="S7" s="16"/>
      <c r="T7" s="16"/>
      <c r="U7" s="16"/>
      <c r="V7" s="16"/>
      <c r="W7" s="16"/>
      <c r="X7" s="16"/>
      <c r="Y7" s="16"/>
      <c r="Z7" s="16"/>
      <c r="AA7" s="17"/>
    </row>
    <row r="8" spans="1:27" s="19" customFormat="1" x14ac:dyDescent="0.25">
      <c r="A8" s="16">
        <v>2</v>
      </c>
      <c r="B8" s="17" t="s">
        <v>33</v>
      </c>
      <c r="C8" s="17"/>
      <c r="D8" s="18"/>
      <c r="E8" s="17"/>
      <c r="F8" s="17"/>
      <c r="G8" s="17"/>
      <c r="H8" s="17"/>
      <c r="I8" s="17"/>
      <c r="J8" s="17"/>
      <c r="K8" s="17"/>
      <c r="L8" s="17"/>
      <c r="M8" s="17"/>
      <c r="N8" s="17"/>
      <c r="O8" s="17"/>
      <c r="P8" s="17"/>
      <c r="Q8" s="16"/>
      <c r="R8" s="16"/>
      <c r="S8" s="16"/>
      <c r="T8" s="16"/>
      <c r="U8" s="16"/>
      <c r="V8" s="16"/>
      <c r="W8" s="16"/>
      <c r="X8" s="16"/>
      <c r="Y8" s="16"/>
      <c r="Z8" s="16"/>
      <c r="AA8" s="17"/>
    </row>
    <row r="9" spans="1:27" s="19" customFormat="1" ht="51" x14ac:dyDescent="0.25">
      <c r="A9" s="16">
        <v>3</v>
      </c>
      <c r="B9" s="18" t="s">
        <v>34</v>
      </c>
      <c r="C9" s="17">
        <v>1</v>
      </c>
      <c r="D9" s="18" t="s">
        <v>109</v>
      </c>
      <c r="E9" s="18">
        <v>1</v>
      </c>
      <c r="F9" s="18">
        <v>1</v>
      </c>
      <c r="G9" s="18"/>
      <c r="H9" s="18"/>
      <c r="I9" s="18"/>
      <c r="J9" s="18"/>
      <c r="K9" s="18"/>
      <c r="L9" s="18"/>
      <c r="M9" s="18"/>
      <c r="N9" s="18"/>
      <c r="O9" s="18"/>
      <c r="P9" s="18"/>
      <c r="Q9" s="16">
        <v>1</v>
      </c>
      <c r="R9" s="16">
        <v>3</v>
      </c>
      <c r="S9" s="16"/>
      <c r="T9" s="16"/>
      <c r="U9" s="16">
        <v>1</v>
      </c>
      <c r="V9" s="16">
        <v>22</v>
      </c>
      <c r="W9" s="16">
        <v>1</v>
      </c>
      <c r="X9" s="16"/>
      <c r="Y9" s="16"/>
      <c r="Z9" s="16"/>
      <c r="AA9" s="18"/>
    </row>
    <row r="10" spans="1:27" s="20" customFormat="1" ht="51" x14ac:dyDescent="0.25">
      <c r="A10" s="16">
        <v>4</v>
      </c>
      <c r="B10" s="18" t="s">
        <v>35</v>
      </c>
      <c r="C10" s="18">
        <v>1</v>
      </c>
      <c r="D10" s="18" t="s">
        <v>127</v>
      </c>
      <c r="E10" s="18"/>
      <c r="F10" s="18"/>
      <c r="G10" s="18">
        <v>2</v>
      </c>
      <c r="H10" s="18">
        <v>8</v>
      </c>
      <c r="I10" s="18"/>
      <c r="J10" s="18"/>
      <c r="K10" s="18"/>
      <c r="L10" s="18"/>
      <c r="M10" s="18"/>
      <c r="N10" s="18"/>
      <c r="O10" s="18"/>
      <c r="P10" s="18"/>
      <c r="Q10" s="16"/>
      <c r="R10" s="16"/>
      <c r="S10" s="16"/>
      <c r="T10" s="16"/>
      <c r="U10" s="16">
        <v>1</v>
      </c>
      <c r="V10" s="16">
        <v>8</v>
      </c>
      <c r="W10" s="16"/>
      <c r="X10" s="16"/>
      <c r="Y10" s="16"/>
      <c r="Z10" s="16"/>
      <c r="AA10" s="18"/>
    </row>
    <row r="11" spans="1:27" s="20" customFormat="1" ht="40.5" customHeight="1" x14ac:dyDescent="0.25">
      <c r="A11" s="16">
        <v>5</v>
      </c>
      <c r="B11" s="18" t="s">
        <v>36</v>
      </c>
      <c r="C11" s="18">
        <v>1</v>
      </c>
      <c r="D11" s="18" t="s">
        <v>142</v>
      </c>
      <c r="E11" s="18">
        <v>1</v>
      </c>
      <c r="F11" s="18">
        <v>1</v>
      </c>
      <c r="G11" s="18">
        <v>1</v>
      </c>
      <c r="H11" s="18"/>
      <c r="I11" s="18"/>
      <c r="J11" s="18"/>
      <c r="K11" s="18">
        <v>1</v>
      </c>
      <c r="L11" s="18"/>
      <c r="M11" s="18"/>
      <c r="N11" s="18"/>
      <c r="O11" s="18"/>
      <c r="P11" s="18"/>
      <c r="Q11" s="16"/>
      <c r="R11" s="16"/>
      <c r="S11" s="16"/>
      <c r="T11" s="16"/>
      <c r="U11" s="16">
        <v>1</v>
      </c>
      <c r="V11" s="16"/>
      <c r="W11" s="16">
        <v>2</v>
      </c>
      <c r="X11" s="16">
        <v>2</v>
      </c>
      <c r="Y11" s="16">
        <v>1</v>
      </c>
      <c r="Z11" s="16"/>
      <c r="AA11" s="18" t="s">
        <v>139</v>
      </c>
    </row>
    <row r="12" spans="1:27" s="20" customFormat="1" ht="51" x14ac:dyDescent="0.25">
      <c r="A12" s="16">
        <v>6</v>
      </c>
      <c r="B12" s="18" t="s">
        <v>37</v>
      </c>
      <c r="C12" s="18">
        <v>1</v>
      </c>
      <c r="D12" s="18" t="s">
        <v>99</v>
      </c>
      <c r="E12" s="18"/>
      <c r="F12" s="18"/>
      <c r="G12" s="18"/>
      <c r="H12" s="18"/>
      <c r="I12" s="18"/>
      <c r="J12" s="18"/>
      <c r="K12" s="18">
        <v>7</v>
      </c>
      <c r="L12" s="18">
        <v>7</v>
      </c>
      <c r="M12" s="18"/>
      <c r="N12" s="18"/>
      <c r="O12" s="18">
        <v>7</v>
      </c>
      <c r="P12" s="18">
        <v>7</v>
      </c>
      <c r="Q12" s="16"/>
      <c r="R12" s="16"/>
      <c r="S12" s="16"/>
      <c r="T12" s="16"/>
      <c r="U12" s="16">
        <v>12</v>
      </c>
      <c r="V12" s="16">
        <v>12</v>
      </c>
      <c r="W12" s="16"/>
      <c r="X12" s="16"/>
      <c r="Y12" s="16">
        <v>1</v>
      </c>
      <c r="Z12" s="16"/>
      <c r="AA12" s="18"/>
    </row>
    <row r="13" spans="1:27" s="20" customFormat="1" ht="51" x14ac:dyDescent="0.25">
      <c r="A13" s="16">
        <v>7</v>
      </c>
      <c r="B13" s="18" t="s">
        <v>38</v>
      </c>
      <c r="C13" s="18">
        <v>1</v>
      </c>
      <c r="D13" s="18" t="s">
        <v>137</v>
      </c>
      <c r="E13" s="18">
        <v>2</v>
      </c>
      <c r="F13" s="18">
        <v>2</v>
      </c>
      <c r="G13" s="18">
        <v>1</v>
      </c>
      <c r="H13" s="18">
        <v>1</v>
      </c>
      <c r="I13" s="18"/>
      <c r="J13" s="18"/>
      <c r="K13" s="18"/>
      <c r="L13" s="18"/>
      <c r="M13" s="18"/>
      <c r="N13" s="18"/>
      <c r="O13" s="18"/>
      <c r="P13" s="18"/>
      <c r="Q13" s="16"/>
      <c r="R13" s="16"/>
      <c r="S13" s="16"/>
      <c r="T13" s="16"/>
      <c r="U13" s="16">
        <v>4</v>
      </c>
      <c r="V13" s="16">
        <v>4</v>
      </c>
      <c r="W13" s="16"/>
      <c r="X13" s="16"/>
      <c r="Y13" s="16"/>
      <c r="Z13" s="16"/>
      <c r="AA13" s="18" t="s">
        <v>129</v>
      </c>
    </row>
    <row r="14" spans="1:27" s="20" customFormat="1" ht="51" x14ac:dyDescent="0.25">
      <c r="A14" s="16">
        <v>8</v>
      </c>
      <c r="B14" s="18" t="s">
        <v>39</v>
      </c>
      <c r="C14" s="18">
        <v>1</v>
      </c>
      <c r="D14" s="18" t="s">
        <v>136</v>
      </c>
      <c r="E14" s="18"/>
      <c r="F14" s="18"/>
      <c r="G14" s="18">
        <v>1</v>
      </c>
      <c r="H14" s="18">
        <v>34</v>
      </c>
      <c r="I14" s="18"/>
      <c r="J14" s="18"/>
      <c r="K14" s="18">
        <v>1</v>
      </c>
      <c r="L14" s="18">
        <v>20</v>
      </c>
      <c r="M14" s="18"/>
      <c r="N14" s="18"/>
      <c r="O14" s="18"/>
      <c r="P14" s="18"/>
      <c r="Q14" s="16"/>
      <c r="R14" s="16"/>
      <c r="S14" s="16"/>
      <c r="T14" s="16"/>
      <c r="U14" s="16">
        <v>1</v>
      </c>
      <c r="V14" s="16">
        <v>11</v>
      </c>
      <c r="W14" s="16">
        <v>2</v>
      </c>
      <c r="X14" s="16">
        <v>2</v>
      </c>
      <c r="Y14" s="16">
        <v>1</v>
      </c>
      <c r="Z14" s="16">
        <v>20</v>
      </c>
      <c r="AA14" s="18" t="s">
        <v>129</v>
      </c>
    </row>
    <row r="15" spans="1:27" s="20" customFormat="1" ht="51" x14ac:dyDescent="0.25">
      <c r="A15" s="16">
        <v>9</v>
      </c>
      <c r="B15" s="18" t="s">
        <v>40</v>
      </c>
      <c r="C15" s="18">
        <v>1</v>
      </c>
      <c r="D15" s="18" t="s">
        <v>107</v>
      </c>
      <c r="E15" s="18">
        <v>1</v>
      </c>
      <c r="F15" s="18">
        <v>1</v>
      </c>
      <c r="G15" s="18">
        <v>13</v>
      </c>
      <c r="H15" s="18">
        <v>13</v>
      </c>
      <c r="I15" s="18">
        <v>8</v>
      </c>
      <c r="J15" s="18">
        <v>8</v>
      </c>
      <c r="K15" s="18">
        <v>28</v>
      </c>
      <c r="L15" s="18">
        <v>28</v>
      </c>
      <c r="M15" s="18">
        <v>4</v>
      </c>
      <c r="N15" s="18">
        <v>4</v>
      </c>
      <c r="O15" s="18"/>
      <c r="P15" s="18"/>
      <c r="Q15" s="16"/>
      <c r="R15" s="16"/>
      <c r="S15" s="16"/>
      <c r="T15" s="16"/>
      <c r="U15" s="16"/>
      <c r="V15" s="16"/>
      <c r="W15" s="16"/>
      <c r="X15" s="16"/>
      <c r="Y15" s="16"/>
      <c r="Z15" s="16"/>
      <c r="AA15" s="18"/>
    </row>
    <row r="16" spans="1:27" s="20" customFormat="1" ht="51" x14ac:dyDescent="0.25">
      <c r="A16" s="16">
        <v>10</v>
      </c>
      <c r="B16" s="18" t="s">
        <v>41</v>
      </c>
      <c r="C16" s="18">
        <v>1</v>
      </c>
      <c r="D16" s="18" t="s">
        <v>146</v>
      </c>
      <c r="E16" s="18">
        <v>2</v>
      </c>
      <c r="F16" s="18"/>
      <c r="G16" s="18">
        <v>3</v>
      </c>
      <c r="H16" s="18"/>
      <c r="I16" s="18">
        <v>1</v>
      </c>
      <c r="J16" s="18"/>
      <c r="K16" s="18">
        <v>3</v>
      </c>
      <c r="L16" s="18"/>
      <c r="M16" s="18">
        <v>1</v>
      </c>
      <c r="N16" s="18"/>
      <c r="O16" s="18"/>
      <c r="P16" s="18"/>
      <c r="Q16" s="16"/>
      <c r="R16" s="16"/>
      <c r="S16" s="16"/>
      <c r="T16" s="16"/>
      <c r="U16" s="16"/>
      <c r="V16" s="16"/>
      <c r="W16" s="16">
        <v>2</v>
      </c>
      <c r="X16" s="16"/>
      <c r="Y16" s="16"/>
      <c r="Z16" s="16"/>
      <c r="AA16" s="18" t="s">
        <v>147</v>
      </c>
    </row>
    <row r="17" spans="1:27" s="20" customFormat="1" ht="51" x14ac:dyDescent="0.25">
      <c r="A17" s="16">
        <v>11</v>
      </c>
      <c r="B17" s="18" t="s">
        <v>42</v>
      </c>
      <c r="C17" s="18">
        <v>1</v>
      </c>
      <c r="D17" s="18" t="s">
        <v>101</v>
      </c>
      <c r="E17" s="18">
        <v>2</v>
      </c>
      <c r="F17" s="18">
        <v>2</v>
      </c>
      <c r="G17" s="18">
        <v>1</v>
      </c>
      <c r="H17" s="18">
        <v>4</v>
      </c>
      <c r="I17" s="18">
        <v>6</v>
      </c>
      <c r="J17" s="18">
        <v>23</v>
      </c>
      <c r="K17" s="18">
        <v>2</v>
      </c>
      <c r="L17" s="18">
        <v>7</v>
      </c>
      <c r="M17" s="18">
        <v>2</v>
      </c>
      <c r="N17" s="18">
        <v>10</v>
      </c>
      <c r="O17" s="18"/>
      <c r="P17" s="18"/>
      <c r="Q17" s="16">
        <v>1</v>
      </c>
      <c r="R17" s="16">
        <v>5</v>
      </c>
      <c r="S17" s="16"/>
      <c r="T17" s="16"/>
      <c r="U17" s="16"/>
      <c r="V17" s="16"/>
      <c r="W17" s="16">
        <v>2</v>
      </c>
      <c r="X17" s="16">
        <v>2</v>
      </c>
      <c r="Y17" s="16">
        <v>2</v>
      </c>
      <c r="Z17" s="16">
        <v>2</v>
      </c>
      <c r="AA17" s="18"/>
    </row>
    <row r="18" spans="1:27" s="20" customFormat="1" ht="51" x14ac:dyDescent="0.25">
      <c r="A18" s="16">
        <v>12</v>
      </c>
      <c r="B18" s="18" t="s">
        <v>43</v>
      </c>
      <c r="C18" s="18">
        <v>1</v>
      </c>
      <c r="D18" s="18" t="s">
        <v>134</v>
      </c>
      <c r="E18" s="18">
        <v>2</v>
      </c>
      <c r="F18" s="18">
        <v>2</v>
      </c>
      <c r="G18" s="18"/>
      <c r="H18" s="18"/>
      <c r="I18" s="18"/>
      <c r="J18" s="18"/>
      <c r="K18" s="18"/>
      <c r="L18" s="18"/>
      <c r="M18" s="18"/>
      <c r="N18" s="18"/>
      <c r="O18" s="18"/>
      <c r="P18" s="18"/>
      <c r="Q18" s="16"/>
      <c r="R18" s="16"/>
      <c r="S18" s="16"/>
      <c r="T18" s="16"/>
      <c r="U18" s="16">
        <v>2</v>
      </c>
      <c r="V18" s="16">
        <v>10</v>
      </c>
      <c r="W18" s="16"/>
      <c r="X18" s="16"/>
      <c r="Y18" s="16"/>
      <c r="Z18" s="16"/>
      <c r="AA18" s="18" t="s">
        <v>129</v>
      </c>
    </row>
    <row r="19" spans="1:27" s="20" customFormat="1" ht="51" x14ac:dyDescent="0.25">
      <c r="A19" s="16">
        <v>13</v>
      </c>
      <c r="B19" s="18" t="s">
        <v>44</v>
      </c>
      <c r="C19" s="18">
        <v>1</v>
      </c>
      <c r="D19" s="18" t="s">
        <v>117</v>
      </c>
      <c r="E19" s="18">
        <v>2</v>
      </c>
      <c r="F19" s="18">
        <v>2</v>
      </c>
      <c r="G19" s="18">
        <v>1</v>
      </c>
      <c r="H19" s="18">
        <v>1</v>
      </c>
      <c r="I19" s="18">
        <v>3</v>
      </c>
      <c r="J19" s="18">
        <v>3</v>
      </c>
      <c r="K19" s="18">
        <v>1</v>
      </c>
      <c r="L19" s="18">
        <v>1</v>
      </c>
      <c r="M19" s="18"/>
      <c r="N19" s="18"/>
      <c r="O19" s="18"/>
      <c r="P19" s="18"/>
      <c r="Q19" s="16"/>
      <c r="R19" s="16"/>
      <c r="S19" s="16"/>
      <c r="T19" s="16"/>
      <c r="U19" s="16"/>
      <c r="V19" s="16"/>
      <c r="W19" s="16"/>
      <c r="X19" s="16"/>
      <c r="Y19" s="16">
        <v>1</v>
      </c>
      <c r="Z19" s="16">
        <v>3</v>
      </c>
      <c r="AA19" s="18" t="s">
        <v>129</v>
      </c>
    </row>
    <row r="20" spans="1:27" s="20" customFormat="1" ht="51" x14ac:dyDescent="0.25">
      <c r="A20" s="16">
        <v>14</v>
      </c>
      <c r="B20" s="18" t="s">
        <v>45</v>
      </c>
      <c r="C20" s="18">
        <v>1</v>
      </c>
      <c r="D20" s="18" t="s">
        <v>128</v>
      </c>
      <c r="E20" s="18"/>
      <c r="F20" s="18"/>
      <c r="G20" s="18">
        <v>10</v>
      </c>
      <c r="H20" s="18">
        <v>10</v>
      </c>
      <c r="I20" s="18"/>
      <c r="J20" s="18"/>
      <c r="K20" s="18">
        <v>5</v>
      </c>
      <c r="L20" s="18">
        <v>32</v>
      </c>
      <c r="M20" s="18">
        <v>1</v>
      </c>
      <c r="N20" s="18">
        <v>5</v>
      </c>
      <c r="O20" s="18"/>
      <c r="P20" s="18"/>
      <c r="Q20" s="16"/>
      <c r="R20" s="16"/>
      <c r="S20" s="16"/>
      <c r="T20" s="16"/>
      <c r="U20" s="16"/>
      <c r="V20" s="16"/>
      <c r="W20" s="16"/>
      <c r="X20" s="16"/>
      <c r="Y20" s="16"/>
      <c r="Z20" s="16"/>
      <c r="AA20" s="18" t="s">
        <v>129</v>
      </c>
    </row>
    <row r="21" spans="1:27" s="20" customFormat="1" ht="51" x14ac:dyDescent="0.25">
      <c r="A21" s="16">
        <v>15</v>
      </c>
      <c r="B21" s="18" t="s">
        <v>46</v>
      </c>
      <c r="C21" s="18">
        <v>1</v>
      </c>
      <c r="D21" s="18" t="s">
        <v>126</v>
      </c>
      <c r="E21" s="18">
        <v>2</v>
      </c>
      <c r="F21" s="18">
        <v>2</v>
      </c>
      <c r="G21" s="18">
        <v>1</v>
      </c>
      <c r="H21" s="18">
        <v>1</v>
      </c>
      <c r="I21" s="18">
        <v>1</v>
      </c>
      <c r="J21" s="18">
        <v>10</v>
      </c>
      <c r="K21" s="18"/>
      <c r="L21" s="18"/>
      <c r="M21" s="18"/>
      <c r="N21" s="18"/>
      <c r="O21" s="18"/>
      <c r="P21" s="18"/>
      <c r="Q21" s="16"/>
      <c r="R21" s="16"/>
      <c r="S21" s="16"/>
      <c r="T21" s="16"/>
      <c r="U21" s="16">
        <v>1</v>
      </c>
      <c r="V21" s="16">
        <v>14</v>
      </c>
      <c r="W21" s="16">
        <v>1</v>
      </c>
      <c r="X21" s="16">
        <v>1</v>
      </c>
      <c r="Y21" s="16"/>
      <c r="Z21" s="16"/>
      <c r="AA21" s="18"/>
    </row>
    <row r="22" spans="1:27" s="20" customFormat="1" ht="51" x14ac:dyDescent="0.25">
      <c r="A22" s="16">
        <v>16</v>
      </c>
      <c r="B22" s="18" t="s">
        <v>47</v>
      </c>
      <c r="C22" s="18">
        <v>1</v>
      </c>
      <c r="D22" s="18" t="s">
        <v>132</v>
      </c>
      <c r="E22" s="18"/>
      <c r="F22" s="18"/>
      <c r="G22" s="18"/>
      <c r="H22" s="18"/>
      <c r="I22" s="18"/>
      <c r="J22" s="18"/>
      <c r="K22" s="18"/>
      <c r="L22" s="18"/>
      <c r="M22" s="18"/>
      <c r="N22" s="18"/>
      <c r="O22" s="18"/>
      <c r="P22" s="18"/>
      <c r="Q22" s="16"/>
      <c r="R22" s="16"/>
      <c r="S22" s="16"/>
      <c r="T22" s="16"/>
      <c r="U22" s="16">
        <v>2</v>
      </c>
      <c r="V22" s="16">
        <v>28</v>
      </c>
      <c r="W22" s="16"/>
      <c r="X22" s="16"/>
      <c r="Y22" s="16"/>
      <c r="Z22" s="16"/>
      <c r="AA22" s="18" t="s">
        <v>129</v>
      </c>
    </row>
    <row r="23" spans="1:27" s="20" customFormat="1" ht="51" x14ac:dyDescent="0.25">
      <c r="A23" s="16">
        <v>17</v>
      </c>
      <c r="B23" s="18" t="s">
        <v>48</v>
      </c>
      <c r="C23" s="21">
        <v>1</v>
      </c>
      <c r="D23" s="18" t="s">
        <v>113</v>
      </c>
      <c r="E23" s="18">
        <v>1</v>
      </c>
      <c r="F23" s="18">
        <v>1</v>
      </c>
      <c r="G23" s="18">
        <v>1</v>
      </c>
      <c r="H23" s="18">
        <v>1</v>
      </c>
      <c r="I23" s="18">
        <v>11</v>
      </c>
      <c r="J23" s="18">
        <v>11</v>
      </c>
      <c r="K23" s="18">
        <v>2</v>
      </c>
      <c r="L23" s="18">
        <v>2</v>
      </c>
      <c r="M23" s="18">
        <v>1</v>
      </c>
      <c r="N23" s="18">
        <v>1</v>
      </c>
      <c r="O23" s="18">
        <v>1</v>
      </c>
      <c r="P23" s="18">
        <v>2</v>
      </c>
      <c r="Q23" s="16"/>
      <c r="R23" s="16"/>
      <c r="S23" s="16"/>
      <c r="T23" s="16"/>
      <c r="U23" s="16">
        <v>1</v>
      </c>
      <c r="V23" s="16">
        <v>2</v>
      </c>
      <c r="W23" s="16">
        <v>2</v>
      </c>
      <c r="X23" s="16">
        <v>2</v>
      </c>
      <c r="Y23" s="16"/>
      <c r="Z23" s="16"/>
      <c r="AA23" s="18"/>
    </row>
    <row r="24" spans="1:27" s="20" customFormat="1" ht="51" x14ac:dyDescent="0.25">
      <c r="A24" s="16">
        <v>18</v>
      </c>
      <c r="B24" s="18" t="s">
        <v>49</v>
      </c>
      <c r="C24" s="21">
        <v>1</v>
      </c>
      <c r="D24" s="18" t="s">
        <v>156</v>
      </c>
      <c r="E24" s="18"/>
      <c r="F24" s="18"/>
      <c r="G24" s="18"/>
      <c r="H24" s="18"/>
      <c r="I24" s="18"/>
      <c r="J24" s="18"/>
      <c r="K24" s="18"/>
      <c r="L24" s="18"/>
      <c r="M24" s="18"/>
      <c r="N24" s="18"/>
      <c r="O24" s="18"/>
      <c r="P24" s="18"/>
      <c r="Q24" s="16"/>
      <c r="R24" s="16"/>
      <c r="S24" s="16"/>
      <c r="T24" s="16"/>
      <c r="U24" s="16">
        <v>18</v>
      </c>
      <c r="V24" s="16">
        <v>18</v>
      </c>
      <c r="W24" s="16">
        <v>2</v>
      </c>
      <c r="X24" s="16">
        <v>2</v>
      </c>
      <c r="Y24" s="16"/>
      <c r="Z24" s="16"/>
      <c r="AA24" s="18"/>
    </row>
    <row r="25" spans="1:27" s="20" customFormat="1" ht="51" x14ac:dyDescent="0.25">
      <c r="A25" s="16">
        <v>19</v>
      </c>
      <c r="B25" s="18" t="s">
        <v>50</v>
      </c>
      <c r="C25" s="21">
        <v>1</v>
      </c>
      <c r="D25" s="18" t="s">
        <v>154</v>
      </c>
      <c r="E25" s="18">
        <v>1</v>
      </c>
      <c r="F25" s="18">
        <v>1</v>
      </c>
      <c r="G25" s="18"/>
      <c r="H25" s="18"/>
      <c r="I25" s="18"/>
      <c r="J25" s="18"/>
      <c r="K25" s="18"/>
      <c r="L25" s="18"/>
      <c r="M25" s="18"/>
      <c r="N25" s="18"/>
      <c r="O25" s="18"/>
      <c r="P25" s="18"/>
      <c r="Q25" s="16"/>
      <c r="R25" s="16"/>
      <c r="S25" s="16"/>
      <c r="T25" s="16"/>
      <c r="U25" s="16">
        <v>13</v>
      </c>
      <c r="V25" s="16">
        <v>99</v>
      </c>
      <c r="W25" s="16"/>
      <c r="X25" s="16"/>
      <c r="Y25" s="16">
        <v>1</v>
      </c>
      <c r="Z25" s="16"/>
      <c r="AA25" s="18"/>
    </row>
    <row r="26" spans="1:27" s="20" customFormat="1" ht="51" x14ac:dyDescent="0.25">
      <c r="A26" s="16">
        <v>20</v>
      </c>
      <c r="B26" s="18" t="s">
        <v>51</v>
      </c>
      <c r="C26" s="21">
        <v>1</v>
      </c>
      <c r="D26" s="18" t="s">
        <v>105</v>
      </c>
      <c r="E26" s="18">
        <v>1</v>
      </c>
      <c r="F26" s="18">
        <v>1</v>
      </c>
      <c r="G26" s="18"/>
      <c r="H26" s="18"/>
      <c r="I26" s="18"/>
      <c r="J26" s="18"/>
      <c r="K26" s="18">
        <v>11</v>
      </c>
      <c r="L26" s="18">
        <v>11</v>
      </c>
      <c r="M26" s="18">
        <v>1</v>
      </c>
      <c r="N26" s="18">
        <v>1</v>
      </c>
      <c r="O26" s="18"/>
      <c r="P26" s="18"/>
      <c r="Q26" s="16"/>
      <c r="R26" s="16"/>
      <c r="S26" s="16"/>
      <c r="T26" s="16"/>
      <c r="U26" s="16">
        <v>1</v>
      </c>
      <c r="V26" s="16">
        <v>3</v>
      </c>
      <c r="W26" s="16">
        <v>2</v>
      </c>
      <c r="X26" s="16">
        <v>5</v>
      </c>
      <c r="Y26" s="16"/>
      <c r="Z26" s="16"/>
      <c r="AA26" s="18"/>
    </row>
    <row r="27" spans="1:27" s="20" customFormat="1" ht="51" x14ac:dyDescent="0.25">
      <c r="A27" s="16">
        <v>21</v>
      </c>
      <c r="B27" s="18" t="s">
        <v>52</v>
      </c>
      <c r="C27" s="18">
        <v>1</v>
      </c>
      <c r="D27" s="18" t="s">
        <v>152</v>
      </c>
      <c r="E27" s="18">
        <v>3</v>
      </c>
      <c r="F27" s="18">
        <v>3</v>
      </c>
      <c r="G27" s="18">
        <v>1</v>
      </c>
      <c r="H27" s="18">
        <v>3</v>
      </c>
      <c r="I27" s="18">
        <v>2</v>
      </c>
      <c r="J27" s="18">
        <v>5</v>
      </c>
      <c r="K27" s="18"/>
      <c r="L27" s="18"/>
      <c r="M27" s="18"/>
      <c r="N27" s="18"/>
      <c r="O27" s="18"/>
      <c r="P27" s="18"/>
      <c r="Q27" s="16"/>
      <c r="R27" s="16"/>
      <c r="S27" s="16"/>
      <c r="T27" s="16"/>
      <c r="U27" s="16">
        <v>2</v>
      </c>
      <c r="V27" s="16">
        <v>7</v>
      </c>
      <c r="W27" s="16">
        <v>2</v>
      </c>
      <c r="X27" s="16">
        <v>2</v>
      </c>
      <c r="Y27" s="16"/>
      <c r="Z27" s="16"/>
      <c r="AA27" s="18"/>
    </row>
    <row r="28" spans="1:27" s="20" customFormat="1" ht="51" x14ac:dyDescent="0.25">
      <c r="A28" s="16">
        <v>22</v>
      </c>
      <c r="B28" s="18" t="s">
        <v>53</v>
      </c>
      <c r="C28" s="18">
        <v>1</v>
      </c>
      <c r="D28" s="18" t="s">
        <v>115</v>
      </c>
      <c r="E28" s="18">
        <v>3</v>
      </c>
      <c r="F28" s="18">
        <v>3</v>
      </c>
      <c r="G28" s="18"/>
      <c r="H28" s="18"/>
      <c r="I28" s="18">
        <v>23</v>
      </c>
      <c r="J28" s="18">
        <v>23</v>
      </c>
      <c r="K28" s="18"/>
      <c r="L28" s="18"/>
      <c r="M28" s="18"/>
      <c r="N28" s="18"/>
      <c r="O28" s="18"/>
      <c r="P28" s="18"/>
      <c r="Q28" s="16"/>
      <c r="R28" s="16"/>
      <c r="S28" s="16"/>
      <c r="T28" s="16"/>
      <c r="U28" s="16">
        <v>25</v>
      </c>
      <c r="V28" s="16">
        <v>25</v>
      </c>
      <c r="W28" s="16">
        <v>6</v>
      </c>
      <c r="X28" s="16">
        <v>6</v>
      </c>
      <c r="Y28" s="16"/>
      <c r="Z28" s="16"/>
      <c r="AA28" s="18"/>
    </row>
    <row r="29" spans="1:27" s="20" customFormat="1" ht="63.75" x14ac:dyDescent="0.25">
      <c r="A29" s="16">
        <v>23</v>
      </c>
      <c r="B29" s="18" t="s">
        <v>54</v>
      </c>
      <c r="C29" s="18">
        <v>1</v>
      </c>
      <c r="D29" s="18" t="s">
        <v>108</v>
      </c>
      <c r="E29" s="18"/>
      <c r="F29" s="18"/>
      <c r="G29" s="18"/>
      <c r="H29" s="18"/>
      <c r="I29" s="18"/>
      <c r="J29" s="18"/>
      <c r="K29" s="18"/>
      <c r="L29" s="18"/>
      <c r="M29" s="18"/>
      <c r="N29" s="18"/>
      <c r="O29" s="18"/>
      <c r="P29" s="18"/>
      <c r="Q29" s="16"/>
      <c r="R29" s="16"/>
      <c r="S29" s="16"/>
      <c r="T29" s="16"/>
      <c r="U29" s="16"/>
      <c r="V29" s="16"/>
      <c r="W29" s="16"/>
      <c r="X29" s="16"/>
      <c r="Y29" s="16"/>
      <c r="Z29" s="16"/>
      <c r="AA29" s="18" t="s">
        <v>106</v>
      </c>
    </row>
    <row r="30" spans="1:27" s="20" customFormat="1" x14ac:dyDescent="0.25">
      <c r="A30" s="16">
        <v>24</v>
      </c>
      <c r="B30" s="18" t="s">
        <v>55</v>
      </c>
      <c r="C30" s="18"/>
      <c r="D30" s="18"/>
      <c r="E30" s="18"/>
      <c r="F30" s="18"/>
      <c r="G30" s="18"/>
      <c r="H30" s="18"/>
      <c r="I30" s="18"/>
      <c r="J30" s="18"/>
      <c r="K30" s="18"/>
      <c r="L30" s="18"/>
      <c r="M30" s="18"/>
      <c r="N30" s="18"/>
      <c r="O30" s="18"/>
      <c r="P30" s="18"/>
      <c r="Q30" s="16"/>
      <c r="R30" s="16"/>
      <c r="S30" s="16"/>
      <c r="T30" s="16"/>
      <c r="U30" s="16"/>
      <c r="V30" s="16"/>
      <c r="W30" s="16"/>
      <c r="X30" s="16"/>
      <c r="Y30" s="16"/>
      <c r="Z30" s="16"/>
      <c r="AA30" s="18"/>
    </row>
    <row r="31" spans="1:27" s="20" customFormat="1" x14ac:dyDescent="0.25">
      <c r="A31" s="16">
        <v>25</v>
      </c>
      <c r="B31" s="18" t="s">
        <v>56</v>
      </c>
      <c r="C31" s="18"/>
      <c r="D31" s="18"/>
      <c r="E31" s="18"/>
      <c r="F31" s="18"/>
      <c r="G31" s="18"/>
      <c r="H31" s="18"/>
      <c r="I31" s="18"/>
      <c r="J31" s="18"/>
      <c r="K31" s="18"/>
      <c r="L31" s="18"/>
      <c r="M31" s="18"/>
      <c r="N31" s="18"/>
      <c r="O31" s="18"/>
      <c r="P31" s="18"/>
      <c r="Q31" s="16"/>
      <c r="R31" s="16"/>
      <c r="S31" s="16"/>
      <c r="T31" s="16"/>
      <c r="U31" s="16"/>
      <c r="V31" s="16"/>
      <c r="W31" s="16"/>
      <c r="X31" s="16"/>
      <c r="Y31" s="16"/>
      <c r="Z31" s="16"/>
      <c r="AA31" s="18"/>
    </row>
    <row r="32" spans="1:27" s="20" customFormat="1" x14ac:dyDescent="0.25">
      <c r="A32" s="22">
        <v>26</v>
      </c>
      <c r="B32" s="21" t="s">
        <v>57</v>
      </c>
      <c r="C32" s="21"/>
      <c r="D32" s="21"/>
      <c r="E32" s="21"/>
      <c r="F32" s="21"/>
      <c r="G32" s="21"/>
      <c r="H32" s="21"/>
      <c r="I32" s="21"/>
      <c r="J32" s="21"/>
      <c r="K32" s="21"/>
      <c r="L32" s="21"/>
      <c r="M32" s="21"/>
      <c r="N32" s="21"/>
      <c r="O32" s="21"/>
      <c r="P32" s="21"/>
      <c r="Q32" s="22"/>
      <c r="R32" s="22"/>
      <c r="S32" s="22"/>
      <c r="T32" s="22"/>
      <c r="U32" s="22"/>
      <c r="V32" s="22"/>
      <c r="W32" s="22"/>
      <c r="X32" s="22"/>
      <c r="Y32" s="22"/>
      <c r="Z32" s="22"/>
      <c r="AA32" s="21"/>
    </row>
    <row r="33" spans="1:27" s="20" customFormat="1" x14ac:dyDescent="0.25">
      <c r="A33" s="22">
        <v>27</v>
      </c>
      <c r="B33" s="21" t="s">
        <v>58</v>
      </c>
      <c r="C33" s="21"/>
      <c r="D33" s="18"/>
      <c r="E33" s="21"/>
      <c r="F33" s="21"/>
      <c r="G33" s="21"/>
      <c r="H33" s="21"/>
      <c r="I33" s="21"/>
      <c r="J33" s="21"/>
      <c r="K33" s="21"/>
      <c r="L33" s="21"/>
      <c r="M33" s="21"/>
      <c r="N33" s="21"/>
      <c r="O33" s="21"/>
      <c r="P33" s="21"/>
      <c r="Q33" s="22"/>
      <c r="R33" s="22"/>
      <c r="S33" s="22"/>
      <c r="T33" s="22"/>
      <c r="U33" s="22"/>
      <c r="V33" s="22"/>
      <c r="W33" s="22"/>
      <c r="X33" s="22"/>
      <c r="Y33" s="22"/>
      <c r="Z33" s="22"/>
      <c r="AA33" s="21"/>
    </row>
    <row r="34" spans="1:27" s="20" customFormat="1" x14ac:dyDescent="0.25">
      <c r="A34" s="22">
        <v>28</v>
      </c>
      <c r="B34" s="21" t="s">
        <v>59</v>
      </c>
      <c r="C34" s="21"/>
      <c r="D34" s="18"/>
      <c r="E34" s="21"/>
      <c r="F34" s="21"/>
      <c r="G34" s="21"/>
      <c r="H34" s="18"/>
      <c r="I34" s="21"/>
      <c r="J34" s="21"/>
      <c r="K34" s="21"/>
      <c r="L34" s="21"/>
      <c r="M34" s="21"/>
      <c r="N34" s="21"/>
      <c r="O34" s="21"/>
      <c r="P34" s="21"/>
      <c r="Q34" s="22"/>
      <c r="R34" s="22"/>
      <c r="S34" s="22"/>
      <c r="T34" s="22"/>
      <c r="U34" s="22"/>
      <c r="V34" s="22"/>
      <c r="W34" s="22"/>
      <c r="X34" s="22"/>
      <c r="Y34" s="22"/>
      <c r="Z34" s="22"/>
      <c r="AA34" s="21"/>
    </row>
    <row r="35" spans="1:27" s="20" customFormat="1" ht="51" x14ac:dyDescent="0.25">
      <c r="A35" s="22">
        <v>28</v>
      </c>
      <c r="B35" s="21" t="s">
        <v>53</v>
      </c>
      <c r="C35" s="21">
        <v>1</v>
      </c>
      <c r="D35" s="18" t="s">
        <v>115</v>
      </c>
      <c r="E35" s="21">
        <v>3</v>
      </c>
      <c r="F35" s="21">
        <v>3</v>
      </c>
      <c r="G35" s="21"/>
      <c r="H35" s="18"/>
      <c r="I35" s="21">
        <v>2</v>
      </c>
      <c r="J35" s="21">
        <v>23</v>
      </c>
      <c r="K35" s="21"/>
      <c r="L35" s="18"/>
      <c r="M35" s="21"/>
      <c r="N35" s="21"/>
      <c r="O35" s="21"/>
      <c r="P35" s="21"/>
      <c r="Q35" s="22"/>
      <c r="R35" s="22"/>
      <c r="S35" s="22"/>
      <c r="T35" s="22"/>
      <c r="U35" s="22">
        <v>9</v>
      </c>
      <c r="V35" s="22">
        <v>25</v>
      </c>
      <c r="W35" s="22">
        <v>6</v>
      </c>
      <c r="X35" s="22">
        <v>6</v>
      </c>
      <c r="Y35" s="22"/>
      <c r="Z35" s="22"/>
      <c r="AA35" s="21"/>
    </row>
    <row r="36" spans="1:27" s="20" customFormat="1" ht="51" x14ac:dyDescent="0.25">
      <c r="A36" s="22">
        <v>29</v>
      </c>
      <c r="B36" s="21" t="s">
        <v>60</v>
      </c>
      <c r="C36" s="21">
        <v>1</v>
      </c>
      <c r="D36" s="18" t="s">
        <v>111</v>
      </c>
      <c r="E36" s="21">
        <v>3</v>
      </c>
      <c r="F36" s="21">
        <v>3</v>
      </c>
      <c r="G36" s="21">
        <v>70</v>
      </c>
      <c r="H36" s="21">
        <v>70</v>
      </c>
      <c r="I36" s="21"/>
      <c r="J36" s="21"/>
      <c r="K36" s="21">
        <v>50</v>
      </c>
      <c r="L36" s="21">
        <v>50</v>
      </c>
      <c r="M36" s="21"/>
      <c r="N36" s="21"/>
      <c r="O36" s="21"/>
      <c r="P36" s="21"/>
      <c r="Q36" s="22"/>
      <c r="R36" s="22"/>
      <c r="S36" s="22"/>
      <c r="T36" s="22"/>
      <c r="U36" s="22">
        <v>842</v>
      </c>
      <c r="V36" s="22">
        <v>842</v>
      </c>
      <c r="W36" s="22">
        <v>2</v>
      </c>
      <c r="X36" s="22">
        <v>2</v>
      </c>
      <c r="Y36" s="22"/>
      <c r="Z36" s="22"/>
      <c r="AA36" s="21"/>
    </row>
    <row r="37" spans="1:27" s="20" customFormat="1" ht="51" x14ac:dyDescent="0.25">
      <c r="A37" s="22">
        <v>30</v>
      </c>
      <c r="B37" s="21" t="s">
        <v>61</v>
      </c>
      <c r="C37" s="21">
        <v>1</v>
      </c>
      <c r="D37" s="18" t="s">
        <v>116</v>
      </c>
      <c r="E37" s="21"/>
      <c r="F37" s="21"/>
      <c r="G37" s="21"/>
      <c r="H37" s="21"/>
      <c r="I37" s="21">
        <v>1</v>
      </c>
      <c r="J37" s="21">
        <v>5</v>
      </c>
      <c r="K37" s="21">
        <v>1</v>
      </c>
      <c r="L37" s="21">
        <v>15</v>
      </c>
      <c r="M37" s="21">
        <v>1</v>
      </c>
      <c r="N37" s="21">
        <v>6</v>
      </c>
      <c r="O37" s="21">
        <v>1</v>
      </c>
      <c r="P37" s="21">
        <v>6</v>
      </c>
      <c r="Q37" s="22"/>
      <c r="R37" s="22"/>
      <c r="S37" s="22"/>
      <c r="T37" s="22"/>
      <c r="U37" s="22">
        <v>3</v>
      </c>
      <c r="V37" s="22">
        <v>39</v>
      </c>
      <c r="W37" s="22">
        <v>4</v>
      </c>
      <c r="X37" s="22">
        <v>7</v>
      </c>
      <c r="Y37" s="22">
        <v>1</v>
      </c>
      <c r="Z37" s="22"/>
      <c r="AA37" s="21"/>
    </row>
    <row r="38" spans="1:27" s="20" customFormat="1" ht="51" x14ac:dyDescent="0.25">
      <c r="A38" s="22">
        <v>31</v>
      </c>
      <c r="B38" s="21" t="s">
        <v>62</v>
      </c>
      <c r="C38" s="21">
        <v>1</v>
      </c>
      <c r="D38" s="18" t="s">
        <v>157</v>
      </c>
      <c r="E38" s="21">
        <v>1</v>
      </c>
      <c r="F38" s="21">
        <v>1</v>
      </c>
      <c r="G38" s="21">
        <v>5</v>
      </c>
      <c r="H38" s="18">
        <v>22</v>
      </c>
      <c r="I38" s="21">
        <v>3</v>
      </c>
      <c r="J38" s="21">
        <v>6</v>
      </c>
      <c r="K38" s="21">
        <v>3</v>
      </c>
      <c r="L38" s="21">
        <v>18</v>
      </c>
      <c r="M38" s="21">
        <v>6</v>
      </c>
      <c r="N38" s="21">
        <v>13</v>
      </c>
      <c r="O38" s="21">
        <v>5</v>
      </c>
      <c r="P38" s="21">
        <v>9</v>
      </c>
      <c r="Q38" s="22"/>
      <c r="R38" s="22"/>
      <c r="S38" s="22"/>
      <c r="T38" s="22"/>
      <c r="U38" s="22">
        <v>3</v>
      </c>
      <c r="V38" s="22">
        <v>15</v>
      </c>
      <c r="W38" s="22">
        <v>1</v>
      </c>
      <c r="X38" s="22">
        <v>1</v>
      </c>
      <c r="Y38" s="22">
        <v>1</v>
      </c>
      <c r="Z38" s="22"/>
      <c r="AA38" s="21"/>
    </row>
    <row r="39" spans="1:27" s="20" customFormat="1" ht="114.75" x14ac:dyDescent="0.25">
      <c r="A39" s="22">
        <v>32</v>
      </c>
      <c r="B39" s="21" t="s">
        <v>63</v>
      </c>
      <c r="C39" s="21">
        <v>1</v>
      </c>
      <c r="D39" s="18" t="s">
        <v>138</v>
      </c>
      <c r="E39" s="21">
        <v>3</v>
      </c>
      <c r="F39" s="21">
        <v>3</v>
      </c>
      <c r="G39" s="21">
        <v>1</v>
      </c>
      <c r="H39" s="18"/>
      <c r="I39" s="21"/>
      <c r="J39" s="18"/>
      <c r="K39" s="21"/>
      <c r="L39" s="18"/>
      <c r="M39" s="21"/>
      <c r="N39" s="21"/>
      <c r="O39" s="21"/>
      <c r="P39" s="21"/>
      <c r="Q39" s="22"/>
      <c r="R39" s="22"/>
      <c r="S39" s="22"/>
      <c r="T39" s="22"/>
      <c r="U39" s="22">
        <v>1</v>
      </c>
      <c r="V39" s="22"/>
      <c r="W39" s="22"/>
      <c r="X39" s="22"/>
      <c r="Y39" s="22"/>
      <c r="Z39" s="22"/>
      <c r="AA39" s="21" t="s">
        <v>140</v>
      </c>
    </row>
    <row r="40" spans="1:27" s="20" customFormat="1" ht="51" x14ac:dyDescent="0.25">
      <c r="A40" s="22">
        <v>33</v>
      </c>
      <c r="B40" s="21" t="s">
        <v>64</v>
      </c>
      <c r="C40" s="18">
        <v>1</v>
      </c>
      <c r="D40" s="18" t="s">
        <v>151</v>
      </c>
      <c r="E40" s="21">
        <v>1</v>
      </c>
      <c r="F40" s="21">
        <v>1</v>
      </c>
      <c r="G40" s="21">
        <v>1</v>
      </c>
      <c r="H40" s="18">
        <v>2</v>
      </c>
      <c r="I40" s="21"/>
      <c r="J40" s="21"/>
      <c r="K40" s="21"/>
      <c r="L40" s="21"/>
      <c r="M40" s="21"/>
      <c r="N40" s="21"/>
      <c r="O40" s="21"/>
      <c r="P40" s="21"/>
      <c r="Q40" s="22"/>
      <c r="R40" s="22"/>
      <c r="S40" s="22"/>
      <c r="T40" s="22"/>
      <c r="U40" s="22"/>
      <c r="V40" s="22"/>
      <c r="W40" s="22">
        <v>1</v>
      </c>
      <c r="X40" s="22">
        <v>1</v>
      </c>
      <c r="Y40" s="22"/>
      <c r="Z40" s="22"/>
      <c r="AA40" s="21"/>
    </row>
    <row r="41" spans="1:27" s="20" customFormat="1" ht="51" x14ac:dyDescent="0.25">
      <c r="A41" s="22">
        <v>34</v>
      </c>
      <c r="B41" s="21" t="s">
        <v>65</v>
      </c>
      <c r="C41" s="21">
        <v>1</v>
      </c>
      <c r="D41" s="18" t="s">
        <v>141</v>
      </c>
      <c r="E41" s="21">
        <v>1</v>
      </c>
      <c r="F41" s="21">
        <v>1</v>
      </c>
      <c r="G41" s="21">
        <v>2</v>
      </c>
      <c r="H41" s="21">
        <v>2</v>
      </c>
      <c r="I41" s="21">
        <v>6</v>
      </c>
      <c r="J41" s="21">
        <v>6</v>
      </c>
      <c r="K41" s="21">
        <v>4</v>
      </c>
      <c r="L41" s="21">
        <v>4</v>
      </c>
      <c r="M41" s="21">
        <v>2</v>
      </c>
      <c r="N41" s="21">
        <v>2</v>
      </c>
      <c r="O41" s="21">
        <v>2</v>
      </c>
      <c r="P41" s="21">
        <v>2</v>
      </c>
      <c r="Q41" s="22"/>
      <c r="R41" s="22"/>
      <c r="S41" s="22"/>
      <c r="T41" s="22"/>
      <c r="U41" s="22"/>
      <c r="V41" s="22"/>
      <c r="W41" s="22">
        <v>2</v>
      </c>
      <c r="X41" s="22">
        <v>2</v>
      </c>
      <c r="Y41" s="22">
        <v>1</v>
      </c>
      <c r="Z41" s="22">
        <v>2</v>
      </c>
      <c r="AA41" s="18" t="s">
        <v>129</v>
      </c>
    </row>
    <row r="42" spans="1:27" s="20" customFormat="1" ht="51" x14ac:dyDescent="0.25">
      <c r="A42" s="22">
        <v>35</v>
      </c>
      <c r="B42" s="21" t="s">
        <v>66</v>
      </c>
      <c r="C42" s="21">
        <v>1</v>
      </c>
      <c r="D42" s="18" t="s">
        <v>114</v>
      </c>
      <c r="E42" s="21">
        <v>2</v>
      </c>
      <c r="F42" s="21">
        <v>7</v>
      </c>
      <c r="G42" s="21"/>
      <c r="H42" s="21"/>
      <c r="I42" s="21"/>
      <c r="J42" s="21"/>
      <c r="K42" s="21"/>
      <c r="L42" s="21"/>
      <c r="M42" s="21"/>
      <c r="N42" s="21"/>
      <c r="O42" s="21"/>
      <c r="P42" s="21"/>
      <c r="Q42" s="22"/>
      <c r="R42" s="22"/>
      <c r="S42" s="22"/>
      <c r="T42" s="22"/>
      <c r="U42" s="22"/>
      <c r="V42" s="22"/>
      <c r="W42" s="22">
        <v>3</v>
      </c>
      <c r="X42" s="22">
        <v>8</v>
      </c>
      <c r="Y42" s="22"/>
      <c r="Z42" s="22"/>
      <c r="AA42" s="21"/>
    </row>
    <row r="43" spans="1:27" s="20" customFormat="1" ht="102" x14ac:dyDescent="0.25">
      <c r="A43" s="22">
        <v>36</v>
      </c>
      <c r="B43" s="21" t="s">
        <v>67</v>
      </c>
      <c r="C43" s="21">
        <v>1</v>
      </c>
      <c r="D43" s="18" t="s">
        <v>102</v>
      </c>
      <c r="E43" s="21">
        <v>3</v>
      </c>
      <c r="F43" s="21">
        <v>3</v>
      </c>
      <c r="G43" s="21"/>
      <c r="H43" s="21"/>
      <c r="I43" s="21"/>
      <c r="J43" s="21"/>
      <c r="K43" s="21"/>
      <c r="L43" s="21"/>
      <c r="M43" s="21"/>
      <c r="N43" s="21"/>
      <c r="O43" s="21"/>
      <c r="P43" s="21"/>
      <c r="Q43" s="22"/>
      <c r="R43" s="22"/>
      <c r="S43" s="22"/>
      <c r="T43" s="22"/>
      <c r="U43" s="22">
        <v>12</v>
      </c>
      <c r="V43" s="22">
        <v>12</v>
      </c>
      <c r="W43" s="22"/>
      <c r="X43" s="22"/>
      <c r="Y43" s="22"/>
      <c r="Z43" s="22"/>
      <c r="AA43" s="21"/>
    </row>
    <row r="44" spans="1:27" s="20" customFormat="1" ht="102" x14ac:dyDescent="0.25">
      <c r="A44" s="22">
        <v>37</v>
      </c>
      <c r="B44" s="21" t="s">
        <v>68</v>
      </c>
      <c r="C44" s="21">
        <v>1</v>
      </c>
      <c r="D44" s="18" t="s">
        <v>125</v>
      </c>
      <c r="E44" s="21"/>
      <c r="F44" s="21"/>
      <c r="G44" s="21"/>
      <c r="H44" s="21"/>
      <c r="I44" s="21"/>
      <c r="J44" s="21"/>
      <c r="K44" s="21">
        <v>37</v>
      </c>
      <c r="L44" s="21">
        <v>37</v>
      </c>
      <c r="M44" s="21"/>
      <c r="N44" s="21"/>
      <c r="O44" s="21"/>
      <c r="P44" s="21"/>
      <c r="Q44" s="22"/>
      <c r="R44" s="22"/>
      <c r="S44" s="22"/>
      <c r="T44" s="22"/>
      <c r="U44" s="22">
        <v>17</v>
      </c>
      <c r="V44" s="22">
        <v>17</v>
      </c>
      <c r="W44" s="22">
        <v>4</v>
      </c>
      <c r="X44" s="22">
        <v>4</v>
      </c>
      <c r="Y44" s="22"/>
      <c r="Z44" s="22"/>
      <c r="AA44" s="21"/>
    </row>
    <row r="45" spans="1:27" s="20" customFormat="1" ht="51" x14ac:dyDescent="0.25">
      <c r="A45" s="22">
        <v>38</v>
      </c>
      <c r="B45" s="21" t="s">
        <v>69</v>
      </c>
      <c r="C45" s="21">
        <v>1</v>
      </c>
      <c r="D45" s="18" t="s">
        <v>122</v>
      </c>
      <c r="E45" s="21">
        <v>2</v>
      </c>
      <c r="F45" s="21">
        <v>2</v>
      </c>
      <c r="G45" s="21"/>
      <c r="H45" s="21"/>
      <c r="I45" s="21"/>
      <c r="J45" s="21"/>
      <c r="K45" s="21"/>
      <c r="L45" s="21"/>
      <c r="M45" s="21"/>
      <c r="N45" s="21"/>
      <c r="O45" s="21"/>
      <c r="P45" s="21"/>
      <c r="Q45" s="22"/>
      <c r="R45" s="22"/>
      <c r="S45" s="22"/>
      <c r="T45" s="22"/>
      <c r="U45" s="22"/>
      <c r="V45" s="22"/>
      <c r="W45" s="22">
        <v>1</v>
      </c>
      <c r="X45" s="22">
        <v>1</v>
      </c>
      <c r="Y45" s="22"/>
      <c r="Z45" s="22"/>
      <c r="AA45" s="21"/>
    </row>
    <row r="46" spans="1:27" s="20" customFormat="1" ht="89.25" x14ac:dyDescent="0.25">
      <c r="A46" s="22">
        <v>39</v>
      </c>
      <c r="B46" s="21" t="s">
        <v>70</v>
      </c>
      <c r="C46" s="21">
        <v>1</v>
      </c>
      <c r="D46" s="18" t="s">
        <v>110</v>
      </c>
      <c r="E46" s="21">
        <v>1</v>
      </c>
      <c r="F46" s="21">
        <v>1</v>
      </c>
      <c r="G46" s="21">
        <v>1</v>
      </c>
      <c r="H46" s="21">
        <v>9</v>
      </c>
      <c r="I46" s="21">
        <v>1</v>
      </c>
      <c r="J46" s="18">
        <v>4</v>
      </c>
      <c r="K46" s="21"/>
      <c r="L46" s="18"/>
      <c r="M46" s="21">
        <v>2</v>
      </c>
      <c r="N46" s="18">
        <v>14</v>
      </c>
      <c r="O46" s="21">
        <v>1</v>
      </c>
      <c r="P46" s="21">
        <v>9</v>
      </c>
      <c r="Q46" s="22"/>
      <c r="R46" s="22"/>
      <c r="S46" s="22"/>
      <c r="T46" s="22"/>
      <c r="U46" s="22">
        <v>18</v>
      </c>
      <c r="V46" s="22">
        <v>18</v>
      </c>
      <c r="W46" s="22">
        <v>3</v>
      </c>
      <c r="X46" s="22">
        <v>3</v>
      </c>
      <c r="Y46" s="22">
        <v>1</v>
      </c>
      <c r="Z46" s="16"/>
      <c r="AA46" s="21"/>
    </row>
    <row r="47" spans="1:27" s="20" customFormat="1" ht="51" x14ac:dyDescent="0.25">
      <c r="A47" s="22">
        <v>40</v>
      </c>
      <c r="B47" s="21" t="s">
        <v>71</v>
      </c>
      <c r="C47" s="21">
        <v>1</v>
      </c>
      <c r="D47" s="18" t="s">
        <v>130</v>
      </c>
      <c r="E47" s="21">
        <v>1</v>
      </c>
      <c r="F47" s="21">
        <v>1</v>
      </c>
      <c r="G47" s="21">
        <v>9</v>
      </c>
      <c r="H47" s="21">
        <v>9</v>
      </c>
      <c r="I47" s="21">
        <v>4</v>
      </c>
      <c r="J47" s="21">
        <v>4</v>
      </c>
      <c r="K47" s="21">
        <v>7</v>
      </c>
      <c r="L47" s="21">
        <v>7</v>
      </c>
      <c r="M47" s="21">
        <v>7</v>
      </c>
      <c r="N47" s="21">
        <v>7</v>
      </c>
      <c r="O47" s="21"/>
      <c r="P47" s="21"/>
      <c r="Q47" s="22"/>
      <c r="R47" s="22"/>
      <c r="S47" s="22"/>
      <c r="T47" s="22"/>
      <c r="U47" s="22">
        <v>2</v>
      </c>
      <c r="V47" s="22">
        <v>2</v>
      </c>
      <c r="W47" s="22">
        <v>7</v>
      </c>
      <c r="X47" s="22">
        <v>7</v>
      </c>
      <c r="Y47" s="22"/>
      <c r="Z47" s="22"/>
      <c r="AA47" s="21"/>
    </row>
    <row r="48" spans="1:27" s="20" customFormat="1" x14ac:dyDescent="0.25">
      <c r="A48" s="22">
        <v>41</v>
      </c>
      <c r="B48" s="21" t="s">
        <v>72</v>
      </c>
      <c r="C48" s="21"/>
      <c r="D48" s="18"/>
      <c r="E48" s="21"/>
      <c r="F48" s="21"/>
      <c r="G48" s="21"/>
      <c r="H48" s="21"/>
      <c r="I48" s="21"/>
      <c r="J48" s="21"/>
      <c r="K48" s="21"/>
      <c r="L48" s="21"/>
      <c r="M48" s="21"/>
      <c r="N48" s="21"/>
      <c r="O48" s="21"/>
      <c r="P48" s="21"/>
      <c r="Q48" s="22"/>
      <c r="R48" s="22"/>
      <c r="S48" s="22"/>
      <c r="T48" s="22"/>
      <c r="U48" s="22"/>
      <c r="V48" s="22"/>
      <c r="W48" s="22"/>
      <c r="X48" s="22"/>
      <c r="Y48" s="22"/>
      <c r="Z48" s="22"/>
      <c r="AA48" s="21"/>
    </row>
    <row r="49" spans="1:27" s="20" customFormat="1" ht="89.25" x14ac:dyDescent="0.25">
      <c r="A49" s="22">
        <v>42</v>
      </c>
      <c r="B49" s="21" t="s">
        <v>73</v>
      </c>
      <c r="C49" s="21">
        <v>1</v>
      </c>
      <c r="D49" s="18" t="s">
        <v>153</v>
      </c>
      <c r="E49" s="21">
        <v>1</v>
      </c>
      <c r="F49" s="21">
        <v>1</v>
      </c>
      <c r="G49" s="21"/>
      <c r="H49" s="21"/>
      <c r="I49" s="21"/>
      <c r="J49" s="21"/>
      <c r="K49" s="21"/>
      <c r="L49" s="21"/>
      <c r="M49" s="21"/>
      <c r="N49" s="21"/>
      <c r="O49" s="21"/>
      <c r="P49" s="21"/>
      <c r="Q49" s="22"/>
      <c r="R49" s="22"/>
      <c r="S49" s="22"/>
      <c r="T49" s="22"/>
      <c r="U49" s="22">
        <v>7</v>
      </c>
      <c r="V49" s="22">
        <v>7</v>
      </c>
      <c r="W49" s="22">
        <v>1</v>
      </c>
      <c r="X49" s="22">
        <v>1</v>
      </c>
      <c r="Y49" s="22"/>
      <c r="Z49" s="22"/>
      <c r="AA49" s="21"/>
    </row>
    <row r="50" spans="1:27" s="20" customFormat="1" ht="51" x14ac:dyDescent="0.25">
      <c r="A50" s="22">
        <v>43</v>
      </c>
      <c r="B50" s="21" t="s">
        <v>74</v>
      </c>
      <c r="C50" s="21">
        <v>1</v>
      </c>
      <c r="D50" s="18" t="s">
        <v>150</v>
      </c>
      <c r="E50" s="21">
        <v>2</v>
      </c>
      <c r="F50" s="21">
        <v>5</v>
      </c>
      <c r="G50" s="21">
        <v>2</v>
      </c>
      <c r="H50" s="21">
        <v>2</v>
      </c>
      <c r="I50" s="21"/>
      <c r="J50" s="21"/>
      <c r="K50" s="21">
        <v>1</v>
      </c>
      <c r="L50" s="21">
        <v>1</v>
      </c>
      <c r="M50" s="21"/>
      <c r="N50" s="21"/>
      <c r="O50" s="21"/>
      <c r="P50" s="21"/>
      <c r="Q50" s="22"/>
      <c r="R50" s="22"/>
      <c r="S50" s="22"/>
      <c r="T50" s="22"/>
      <c r="U50" s="22"/>
      <c r="V50" s="22"/>
      <c r="W50" s="22">
        <v>1</v>
      </c>
      <c r="X50" s="22">
        <v>1</v>
      </c>
      <c r="Y50" s="22"/>
      <c r="Z50" s="22"/>
      <c r="AA50" s="21"/>
    </row>
    <row r="51" spans="1:27" s="20" customFormat="1" ht="51" x14ac:dyDescent="0.25">
      <c r="A51" s="22">
        <v>44</v>
      </c>
      <c r="B51" s="21" t="s">
        <v>75</v>
      </c>
      <c r="C51" s="21">
        <v>1</v>
      </c>
      <c r="D51" s="18" t="s">
        <v>131</v>
      </c>
      <c r="E51" s="21">
        <v>1</v>
      </c>
      <c r="F51" s="21">
        <v>1</v>
      </c>
      <c r="G51" s="21">
        <v>9</v>
      </c>
      <c r="H51" s="21">
        <v>9</v>
      </c>
      <c r="I51" s="21"/>
      <c r="J51" s="21"/>
      <c r="K51" s="21"/>
      <c r="L51" s="21"/>
      <c r="M51" s="21"/>
      <c r="N51" s="21"/>
      <c r="O51" s="21"/>
      <c r="P51" s="21"/>
      <c r="Q51" s="22"/>
      <c r="R51" s="22"/>
      <c r="S51" s="22"/>
      <c r="T51" s="22"/>
      <c r="U51" s="22">
        <v>7</v>
      </c>
      <c r="V51" s="22">
        <v>7</v>
      </c>
      <c r="W51" s="22">
        <v>1</v>
      </c>
      <c r="X51" s="22">
        <v>1</v>
      </c>
      <c r="Y51" s="22">
        <v>1</v>
      </c>
      <c r="Z51" s="16"/>
      <c r="AA51" s="21"/>
    </row>
    <row r="52" spans="1:27" s="20" customFormat="1" x14ac:dyDescent="0.25">
      <c r="A52" s="22">
        <v>45</v>
      </c>
      <c r="B52" s="21" t="s">
        <v>76</v>
      </c>
      <c r="C52" s="21"/>
      <c r="D52" s="18"/>
      <c r="E52" s="21"/>
      <c r="F52" s="21"/>
      <c r="G52" s="21"/>
      <c r="H52" s="21"/>
      <c r="I52" s="21"/>
      <c r="J52" s="21"/>
      <c r="K52" s="21"/>
      <c r="L52" s="21"/>
      <c r="M52" s="21"/>
      <c r="N52" s="21"/>
      <c r="O52" s="21"/>
      <c r="P52" s="21"/>
      <c r="Q52" s="22"/>
      <c r="R52" s="22"/>
      <c r="S52" s="22"/>
      <c r="T52" s="22"/>
      <c r="U52" s="22"/>
      <c r="V52" s="22"/>
      <c r="W52" s="22"/>
      <c r="X52" s="22"/>
      <c r="Y52" s="22"/>
      <c r="Z52" s="22"/>
      <c r="AA52" s="21"/>
    </row>
    <row r="53" spans="1:27" s="20" customFormat="1" ht="51" x14ac:dyDescent="0.25">
      <c r="A53" s="22">
        <v>46</v>
      </c>
      <c r="B53" s="21" t="s">
        <v>77</v>
      </c>
      <c r="C53" s="21">
        <v>1</v>
      </c>
      <c r="D53" s="27" t="s">
        <v>103</v>
      </c>
      <c r="E53" s="21">
        <v>1</v>
      </c>
      <c r="F53" s="21">
        <v>1</v>
      </c>
      <c r="G53" s="21">
        <v>1</v>
      </c>
      <c r="H53" s="21">
        <v>21</v>
      </c>
      <c r="I53" s="21">
        <v>4</v>
      </c>
      <c r="J53" s="21">
        <v>4</v>
      </c>
      <c r="K53" s="21">
        <v>1</v>
      </c>
      <c r="L53" s="21">
        <v>11</v>
      </c>
      <c r="M53" s="21"/>
      <c r="N53" s="21"/>
      <c r="O53" s="21">
        <v>10</v>
      </c>
      <c r="P53" s="21">
        <v>10</v>
      </c>
      <c r="Q53" s="22">
        <v>5</v>
      </c>
      <c r="R53" s="22">
        <v>5</v>
      </c>
      <c r="S53" s="22">
        <v>1</v>
      </c>
      <c r="T53" s="22">
        <v>1</v>
      </c>
      <c r="U53" s="22">
        <v>50</v>
      </c>
      <c r="V53" s="22">
        <v>50</v>
      </c>
      <c r="W53" s="22"/>
      <c r="X53" s="22"/>
      <c r="Y53" s="22">
        <v>1</v>
      </c>
      <c r="Z53" s="22"/>
      <c r="AA53" s="21"/>
    </row>
    <row r="54" spans="1:27" s="20" customFormat="1" ht="51" x14ac:dyDescent="0.25">
      <c r="A54" s="22">
        <v>47</v>
      </c>
      <c r="B54" s="21" t="s">
        <v>78</v>
      </c>
      <c r="C54" s="21">
        <v>1</v>
      </c>
      <c r="D54" s="21" t="s">
        <v>104</v>
      </c>
      <c r="E54" s="21"/>
      <c r="F54" s="21"/>
      <c r="G54" s="21">
        <v>6</v>
      </c>
      <c r="H54" s="21">
        <v>6</v>
      </c>
      <c r="I54" s="21"/>
      <c r="J54" s="21"/>
      <c r="K54" s="21"/>
      <c r="L54" s="21"/>
      <c r="M54" s="21"/>
      <c r="N54" s="21"/>
      <c r="O54" s="21"/>
      <c r="P54" s="21"/>
      <c r="Q54" s="22">
        <v>4</v>
      </c>
      <c r="R54" s="22">
        <v>4</v>
      </c>
      <c r="S54" s="22">
        <v>1</v>
      </c>
      <c r="T54" s="22">
        <v>1</v>
      </c>
      <c r="U54" s="22">
        <v>27</v>
      </c>
      <c r="V54" s="22">
        <v>27</v>
      </c>
      <c r="W54" s="22">
        <v>2</v>
      </c>
      <c r="X54" s="22">
        <v>2</v>
      </c>
      <c r="Y54" s="22">
        <v>6</v>
      </c>
      <c r="Z54" s="22">
        <v>6</v>
      </c>
      <c r="AA54" s="21"/>
    </row>
    <row r="55" spans="1:27" s="23" customFormat="1" ht="51" x14ac:dyDescent="0.25">
      <c r="A55" s="22">
        <v>48</v>
      </c>
      <c r="B55" s="21" t="s">
        <v>79</v>
      </c>
      <c r="C55" s="21">
        <v>1</v>
      </c>
      <c r="D55" s="18" t="s">
        <v>119</v>
      </c>
      <c r="E55" s="21"/>
      <c r="F55" s="21"/>
      <c r="G55" s="21"/>
      <c r="H55" s="21"/>
      <c r="I55" s="21"/>
      <c r="J55" s="21"/>
      <c r="K55" s="21"/>
      <c r="L55" s="21"/>
      <c r="M55" s="21"/>
      <c r="N55" s="21"/>
      <c r="O55" s="21"/>
      <c r="P55" s="21"/>
      <c r="Q55" s="22"/>
      <c r="R55" s="22"/>
      <c r="S55" s="22"/>
      <c r="T55" s="22"/>
      <c r="U55" s="22"/>
      <c r="V55" s="22"/>
      <c r="W55" s="22"/>
      <c r="X55" s="22"/>
      <c r="Y55" s="22"/>
      <c r="Z55" s="22"/>
      <c r="AA55" s="21" t="s">
        <v>120</v>
      </c>
    </row>
    <row r="56" spans="1:27" s="20" customFormat="1" x14ac:dyDescent="0.25">
      <c r="A56" s="22">
        <v>49</v>
      </c>
      <c r="B56" s="21" t="s">
        <v>80</v>
      </c>
      <c r="C56" s="21"/>
      <c r="D56" s="18"/>
      <c r="E56" s="21"/>
      <c r="F56" s="21"/>
      <c r="G56" s="21"/>
      <c r="H56" s="21"/>
      <c r="I56" s="21"/>
      <c r="J56" s="21"/>
      <c r="K56" s="21"/>
      <c r="L56" s="21"/>
      <c r="M56" s="21"/>
      <c r="N56" s="21"/>
      <c r="O56" s="21"/>
      <c r="P56" s="21"/>
      <c r="Q56" s="22"/>
      <c r="R56" s="22"/>
      <c r="S56" s="22"/>
      <c r="T56" s="22"/>
      <c r="U56" s="22"/>
      <c r="V56" s="22"/>
      <c r="W56" s="22"/>
      <c r="X56" s="22"/>
      <c r="Y56" s="22"/>
      <c r="Z56" s="22"/>
      <c r="AA56" s="21"/>
    </row>
    <row r="57" spans="1:27" s="20" customFormat="1" x14ac:dyDescent="0.25">
      <c r="A57" s="22">
        <v>50</v>
      </c>
      <c r="B57" s="21" t="s">
        <v>81</v>
      </c>
      <c r="C57" s="18"/>
      <c r="D57" s="18"/>
      <c r="E57" s="21"/>
      <c r="F57" s="21"/>
      <c r="G57" s="21"/>
      <c r="H57" s="21"/>
      <c r="I57" s="21"/>
      <c r="J57" s="21"/>
      <c r="K57" s="21"/>
      <c r="L57" s="21"/>
      <c r="M57" s="21"/>
      <c r="N57" s="21"/>
      <c r="O57" s="21"/>
      <c r="P57" s="21"/>
      <c r="Q57" s="22"/>
      <c r="R57" s="22"/>
      <c r="S57" s="22"/>
      <c r="T57" s="22"/>
      <c r="U57" s="22"/>
      <c r="V57" s="22"/>
      <c r="W57" s="22"/>
      <c r="X57" s="22"/>
      <c r="Y57" s="22"/>
      <c r="Z57" s="22"/>
      <c r="AA57" s="21"/>
    </row>
    <row r="58" spans="1:27" s="23" customFormat="1" ht="63.75" x14ac:dyDescent="0.25">
      <c r="A58" s="22">
        <v>51</v>
      </c>
      <c r="B58" s="21" t="s">
        <v>82</v>
      </c>
      <c r="C58" s="18">
        <v>1</v>
      </c>
      <c r="D58" s="18" t="s">
        <v>124</v>
      </c>
      <c r="E58" s="21">
        <v>7</v>
      </c>
      <c r="F58" s="21">
        <v>7</v>
      </c>
      <c r="G58" s="21">
        <v>13</v>
      </c>
      <c r="H58" s="21">
        <v>13</v>
      </c>
      <c r="I58" s="21"/>
      <c r="J58" s="21"/>
      <c r="K58" s="21">
        <v>14</v>
      </c>
      <c r="L58" s="21">
        <v>14</v>
      </c>
      <c r="M58" s="21"/>
      <c r="N58" s="21"/>
      <c r="O58" s="21">
        <v>2</v>
      </c>
      <c r="P58" s="21">
        <v>2</v>
      </c>
      <c r="Q58" s="22"/>
      <c r="R58" s="22"/>
      <c r="S58" s="22"/>
      <c r="T58" s="22"/>
      <c r="U58" s="22">
        <v>24</v>
      </c>
      <c r="V58" s="22">
        <v>24</v>
      </c>
      <c r="W58" s="22">
        <v>1</v>
      </c>
      <c r="X58" s="22">
        <v>1</v>
      </c>
      <c r="Y58" s="22"/>
      <c r="Z58" s="22"/>
      <c r="AA58" s="21"/>
    </row>
    <row r="59" spans="1:27" s="20" customFormat="1" ht="51" x14ac:dyDescent="0.25">
      <c r="A59" s="22">
        <v>52</v>
      </c>
      <c r="B59" s="21" t="s">
        <v>83</v>
      </c>
      <c r="C59" s="18">
        <v>1</v>
      </c>
      <c r="D59" s="18" t="s">
        <v>112</v>
      </c>
      <c r="E59" s="21">
        <v>1</v>
      </c>
      <c r="F59" s="21">
        <v>1</v>
      </c>
      <c r="G59" s="21">
        <v>9</v>
      </c>
      <c r="H59" s="21">
        <v>9</v>
      </c>
      <c r="I59" s="21"/>
      <c r="J59" s="21"/>
      <c r="K59" s="21"/>
      <c r="L59" s="21"/>
      <c r="M59" s="21"/>
      <c r="N59" s="21"/>
      <c r="O59" s="21"/>
      <c r="P59" s="21"/>
      <c r="Q59" s="22"/>
      <c r="R59" s="22"/>
      <c r="S59" s="22"/>
      <c r="T59" s="22"/>
      <c r="U59" s="22">
        <v>9</v>
      </c>
      <c r="V59" s="22">
        <v>9</v>
      </c>
      <c r="W59" s="22"/>
      <c r="X59" s="22"/>
      <c r="Y59" s="22"/>
      <c r="Z59" s="22"/>
      <c r="AA59" s="21"/>
    </row>
    <row r="60" spans="1:27" s="23" customFormat="1" ht="51" x14ac:dyDescent="0.25">
      <c r="A60" s="22">
        <v>53</v>
      </c>
      <c r="B60" s="21" t="s">
        <v>84</v>
      </c>
      <c r="C60" s="18">
        <v>1</v>
      </c>
      <c r="D60" s="18" t="s">
        <v>250</v>
      </c>
      <c r="E60" s="21">
        <v>3</v>
      </c>
      <c r="F60" s="21">
        <v>3</v>
      </c>
      <c r="G60" s="21">
        <v>12</v>
      </c>
      <c r="H60" s="21">
        <v>12</v>
      </c>
      <c r="I60" s="21">
        <v>7</v>
      </c>
      <c r="J60" s="21">
        <v>7</v>
      </c>
      <c r="K60" s="21">
        <v>72</v>
      </c>
      <c r="L60" s="21">
        <v>72</v>
      </c>
      <c r="M60" s="21"/>
      <c r="N60" s="21"/>
      <c r="O60" s="21"/>
      <c r="P60" s="21"/>
      <c r="Q60" s="22"/>
      <c r="R60" s="22"/>
      <c r="S60" s="22">
        <v>5</v>
      </c>
      <c r="T60" s="22">
        <v>5</v>
      </c>
      <c r="U60" s="22">
        <v>51</v>
      </c>
      <c r="V60" s="22">
        <v>51</v>
      </c>
      <c r="W60" s="22"/>
      <c r="X60" s="22"/>
      <c r="Y60" s="22">
        <v>5</v>
      </c>
      <c r="Z60" s="22">
        <v>5</v>
      </c>
      <c r="AA60" s="21"/>
    </row>
    <row r="61" spans="1:27" s="20" customFormat="1" ht="51" x14ac:dyDescent="0.25">
      <c r="A61" s="22">
        <v>54</v>
      </c>
      <c r="B61" s="21" t="s">
        <v>85</v>
      </c>
      <c r="C61" s="18">
        <v>1</v>
      </c>
      <c r="D61" s="18" t="s">
        <v>121</v>
      </c>
      <c r="E61" s="21"/>
      <c r="F61" s="21"/>
      <c r="G61" s="21"/>
      <c r="H61" s="21"/>
      <c r="I61" s="21"/>
      <c r="J61" s="21"/>
      <c r="K61" s="21">
        <v>10</v>
      </c>
      <c r="L61" s="21">
        <v>10</v>
      </c>
      <c r="M61" s="21"/>
      <c r="N61" s="21"/>
      <c r="O61" s="21"/>
      <c r="P61" s="21"/>
      <c r="Q61" s="22"/>
      <c r="R61" s="22"/>
      <c r="S61" s="22"/>
      <c r="T61" s="22"/>
      <c r="U61" s="22">
        <v>66</v>
      </c>
      <c r="V61" s="22">
        <v>66</v>
      </c>
      <c r="W61" s="22">
        <v>1</v>
      </c>
      <c r="X61" s="22">
        <v>1</v>
      </c>
      <c r="Y61" s="22"/>
      <c r="Z61" s="22"/>
      <c r="AA61" s="21"/>
    </row>
    <row r="62" spans="1:27" s="23" customFormat="1" ht="51" x14ac:dyDescent="0.25">
      <c r="A62" s="22">
        <v>55</v>
      </c>
      <c r="B62" s="21" t="s">
        <v>86</v>
      </c>
      <c r="C62" s="21">
        <v>1</v>
      </c>
      <c r="D62" s="18" t="s">
        <v>143</v>
      </c>
      <c r="E62" s="21">
        <v>3</v>
      </c>
      <c r="F62" s="21">
        <v>3</v>
      </c>
      <c r="G62" s="21">
        <v>1</v>
      </c>
      <c r="H62" s="21">
        <v>7</v>
      </c>
      <c r="I62" s="21">
        <v>1</v>
      </c>
      <c r="J62" s="21">
        <v>5</v>
      </c>
      <c r="K62" s="21">
        <v>1</v>
      </c>
      <c r="L62" s="21">
        <v>7</v>
      </c>
      <c r="M62" s="21">
        <v>1</v>
      </c>
      <c r="N62" s="21">
        <v>6</v>
      </c>
      <c r="O62" s="21">
        <v>1</v>
      </c>
      <c r="P62" s="21">
        <v>4</v>
      </c>
      <c r="Q62" s="22"/>
      <c r="R62" s="22"/>
      <c r="S62" s="22"/>
      <c r="T62" s="22"/>
      <c r="U62" s="22">
        <v>2</v>
      </c>
      <c r="V62" s="22">
        <v>6</v>
      </c>
      <c r="W62" s="22"/>
      <c r="X62" s="22"/>
      <c r="Y62" s="22">
        <v>1</v>
      </c>
      <c r="Z62" s="22">
        <v>8</v>
      </c>
      <c r="AA62" s="21"/>
    </row>
    <row r="63" spans="1:27" s="20" customFormat="1" ht="51" x14ac:dyDescent="0.25">
      <c r="A63" s="22">
        <v>56</v>
      </c>
      <c r="B63" s="21" t="s">
        <v>87</v>
      </c>
      <c r="C63" s="21">
        <v>1</v>
      </c>
      <c r="D63" s="18" t="s">
        <v>133</v>
      </c>
      <c r="E63" s="21"/>
      <c r="F63" s="21"/>
      <c r="G63" s="21">
        <v>8</v>
      </c>
      <c r="H63" s="21">
        <v>17</v>
      </c>
      <c r="I63" s="21">
        <v>1</v>
      </c>
      <c r="J63" s="21">
        <v>19</v>
      </c>
      <c r="K63" s="21">
        <v>1</v>
      </c>
      <c r="L63" s="21">
        <v>5</v>
      </c>
      <c r="M63" s="21">
        <v>1</v>
      </c>
      <c r="N63" s="21">
        <v>10</v>
      </c>
      <c r="O63" s="21"/>
      <c r="P63" s="21"/>
      <c r="Q63" s="22">
        <v>3</v>
      </c>
      <c r="R63" s="22">
        <v>50</v>
      </c>
      <c r="S63" s="22"/>
      <c r="T63" s="22"/>
      <c r="U63" s="22">
        <v>1</v>
      </c>
      <c r="V63" s="22">
        <v>31</v>
      </c>
      <c r="W63" s="22">
        <v>2</v>
      </c>
      <c r="X63" s="22">
        <v>2</v>
      </c>
      <c r="Y63" s="22"/>
      <c r="Z63" s="22"/>
      <c r="AA63" s="21"/>
    </row>
    <row r="64" spans="1:27" s="20" customFormat="1" x14ac:dyDescent="0.25">
      <c r="A64" s="22">
        <v>57</v>
      </c>
      <c r="B64" s="21" t="s">
        <v>88</v>
      </c>
      <c r="C64" s="21"/>
      <c r="D64" s="18"/>
      <c r="E64" s="21"/>
      <c r="F64" s="21"/>
      <c r="G64" s="21"/>
      <c r="H64" s="21"/>
      <c r="I64" s="21"/>
      <c r="J64" s="21"/>
      <c r="K64" s="21"/>
      <c r="L64" s="21"/>
      <c r="M64" s="21"/>
      <c r="N64" s="21"/>
      <c r="O64" s="21"/>
      <c r="P64" s="21"/>
      <c r="Q64" s="22"/>
      <c r="R64" s="22"/>
      <c r="S64" s="22"/>
      <c r="T64" s="22"/>
      <c r="U64" s="22"/>
      <c r="V64" s="22"/>
      <c r="W64" s="22"/>
      <c r="X64" s="22"/>
      <c r="Y64" s="22"/>
      <c r="Z64" s="22"/>
      <c r="AA64" s="21"/>
    </row>
    <row r="65" spans="1:28" s="20" customFormat="1" ht="51" x14ac:dyDescent="0.25">
      <c r="A65" s="22">
        <v>58</v>
      </c>
      <c r="B65" s="21" t="s">
        <v>89</v>
      </c>
      <c r="C65" s="21">
        <v>1</v>
      </c>
      <c r="D65" s="18" t="s">
        <v>158</v>
      </c>
      <c r="E65" s="21"/>
      <c r="F65" s="21"/>
      <c r="G65" s="21">
        <v>3</v>
      </c>
      <c r="H65" s="21">
        <v>3</v>
      </c>
      <c r="I65" s="21">
        <v>40</v>
      </c>
      <c r="J65" s="21">
        <v>40</v>
      </c>
      <c r="K65" s="21"/>
      <c r="L65" s="21"/>
      <c r="M65" s="21">
        <v>4</v>
      </c>
      <c r="N65" s="21">
        <v>4</v>
      </c>
      <c r="O65" s="21"/>
      <c r="P65" s="21"/>
      <c r="Q65" s="22"/>
      <c r="R65" s="22"/>
      <c r="S65" s="22"/>
      <c r="T65" s="22"/>
      <c r="U65" s="22"/>
      <c r="V65" s="22"/>
      <c r="W65" s="22"/>
      <c r="X65" s="22"/>
      <c r="Y65" s="22"/>
      <c r="Z65" s="22"/>
      <c r="AA65" s="21"/>
    </row>
    <row r="66" spans="1:28" s="23" customFormat="1" ht="51" x14ac:dyDescent="0.25">
      <c r="A66" s="22">
        <v>59</v>
      </c>
      <c r="B66" s="21" t="s">
        <v>90</v>
      </c>
      <c r="C66" s="21">
        <v>1</v>
      </c>
      <c r="D66" s="18" t="s">
        <v>144</v>
      </c>
      <c r="E66" s="21">
        <v>4</v>
      </c>
      <c r="F66" s="21">
        <v>4</v>
      </c>
      <c r="G66" s="21">
        <v>1</v>
      </c>
      <c r="H66" s="21">
        <v>6</v>
      </c>
      <c r="I66" s="21"/>
      <c r="J66" s="21"/>
      <c r="K66" s="21">
        <v>1</v>
      </c>
      <c r="L66" s="21">
        <v>5</v>
      </c>
      <c r="M66" s="21">
        <v>1</v>
      </c>
      <c r="N66" s="21">
        <v>5</v>
      </c>
      <c r="O66" s="21"/>
      <c r="P66" s="21"/>
      <c r="Q66" s="22"/>
      <c r="R66" s="22"/>
      <c r="S66" s="22"/>
      <c r="T66" s="22"/>
      <c r="U66" s="22">
        <v>1</v>
      </c>
      <c r="V66" s="22">
        <v>6</v>
      </c>
      <c r="W66" s="22"/>
      <c r="X66" s="22"/>
      <c r="Y66" s="22">
        <v>1</v>
      </c>
      <c r="Z66" s="22"/>
      <c r="AA66" s="21"/>
    </row>
    <row r="67" spans="1:28" s="20" customFormat="1" ht="51" x14ac:dyDescent="0.25">
      <c r="A67" s="22">
        <v>60</v>
      </c>
      <c r="B67" s="21" t="s">
        <v>91</v>
      </c>
      <c r="C67" s="21">
        <v>1</v>
      </c>
      <c r="D67" s="18" t="s">
        <v>123</v>
      </c>
      <c r="E67" s="21"/>
      <c r="F67" s="21"/>
      <c r="G67" s="21">
        <v>1</v>
      </c>
      <c r="H67" s="21"/>
      <c r="I67" s="21"/>
      <c r="J67" s="21"/>
      <c r="K67" s="21"/>
      <c r="L67" s="21"/>
      <c r="M67" s="21"/>
      <c r="N67" s="21"/>
      <c r="O67" s="21"/>
      <c r="P67" s="21"/>
      <c r="Q67" s="22"/>
      <c r="R67" s="22"/>
      <c r="S67" s="22"/>
      <c r="T67" s="22"/>
      <c r="U67" s="22">
        <v>2</v>
      </c>
      <c r="V67" s="22">
        <v>2</v>
      </c>
      <c r="W67" s="22"/>
      <c r="X67" s="22"/>
      <c r="Y67" s="22"/>
      <c r="Z67" s="22"/>
      <c r="AA67" s="21"/>
    </row>
    <row r="68" spans="1:28" s="20" customFormat="1" ht="51" x14ac:dyDescent="0.25">
      <c r="A68" s="22">
        <v>61</v>
      </c>
      <c r="B68" s="21" t="s">
        <v>92</v>
      </c>
      <c r="C68" s="21">
        <v>1</v>
      </c>
      <c r="D68" s="18" t="s">
        <v>145</v>
      </c>
      <c r="E68" s="21">
        <v>2</v>
      </c>
      <c r="F68" s="21">
        <v>2</v>
      </c>
      <c r="G68" s="21">
        <v>7</v>
      </c>
      <c r="H68" s="21">
        <v>21</v>
      </c>
      <c r="I68" s="21">
        <v>1</v>
      </c>
      <c r="J68" s="21">
        <v>11</v>
      </c>
      <c r="K68" s="21">
        <v>1</v>
      </c>
      <c r="L68" s="21">
        <v>40</v>
      </c>
      <c r="M68" s="21">
        <v>1</v>
      </c>
      <c r="N68" s="21">
        <v>20</v>
      </c>
      <c r="O68" s="21"/>
      <c r="P68" s="21"/>
      <c r="Q68" s="22"/>
      <c r="R68" s="22"/>
      <c r="S68" s="22"/>
      <c r="T68" s="22"/>
      <c r="U68" s="22"/>
      <c r="V68" s="22"/>
      <c r="W68" s="22">
        <v>2</v>
      </c>
      <c r="X68" s="22">
        <v>2</v>
      </c>
      <c r="Y68" s="22"/>
      <c r="Z68" s="22"/>
      <c r="AA68" s="21"/>
    </row>
    <row r="69" spans="1:28" s="20" customFormat="1" ht="51" x14ac:dyDescent="0.25">
      <c r="A69" s="22">
        <v>62</v>
      </c>
      <c r="B69" s="21" t="s">
        <v>93</v>
      </c>
      <c r="C69" s="21">
        <v>1</v>
      </c>
      <c r="D69" s="18" t="s">
        <v>135</v>
      </c>
      <c r="E69" s="21">
        <v>3</v>
      </c>
      <c r="F69" s="21">
        <v>3</v>
      </c>
      <c r="G69" s="21">
        <v>3</v>
      </c>
      <c r="H69" s="21"/>
      <c r="I69" s="21"/>
      <c r="J69" s="21"/>
      <c r="K69" s="21"/>
      <c r="L69" s="21"/>
      <c r="M69" s="21"/>
      <c r="N69" s="21"/>
      <c r="O69" s="21"/>
      <c r="P69" s="21"/>
      <c r="Q69" s="22"/>
      <c r="R69" s="22"/>
      <c r="S69" s="22"/>
      <c r="T69" s="22"/>
      <c r="U69" s="22">
        <v>3</v>
      </c>
      <c r="V69" s="22">
        <v>9</v>
      </c>
      <c r="W69" s="22">
        <v>4</v>
      </c>
      <c r="X69" s="22">
        <v>4</v>
      </c>
      <c r="Y69" s="22">
        <v>1</v>
      </c>
      <c r="Z69" s="22"/>
      <c r="AA69" s="21"/>
    </row>
    <row r="70" spans="1:28" s="20" customFormat="1" ht="63.75" x14ac:dyDescent="0.25">
      <c r="A70" s="16">
        <v>63</v>
      </c>
      <c r="B70" s="18" t="s">
        <v>94</v>
      </c>
      <c r="C70" s="18">
        <v>1</v>
      </c>
      <c r="D70" s="18" t="s">
        <v>148</v>
      </c>
      <c r="E70" s="18"/>
      <c r="F70" s="18"/>
      <c r="G70" s="18"/>
      <c r="H70" s="18"/>
      <c r="I70" s="18"/>
      <c r="J70" s="18"/>
      <c r="K70" s="18"/>
      <c r="L70" s="18"/>
      <c r="M70" s="18"/>
      <c r="N70" s="18"/>
      <c r="O70" s="18"/>
      <c r="P70" s="18"/>
      <c r="Q70" s="16"/>
      <c r="R70" s="16"/>
      <c r="S70" s="16"/>
      <c r="T70" s="16"/>
      <c r="U70" s="16"/>
      <c r="V70" s="16"/>
      <c r="W70" s="16"/>
      <c r="X70" s="16"/>
      <c r="Y70" s="16"/>
      <c r="Z70" s="16"/>
      <c r="AA70" s="18" t="s">
        <v>149</v>
      </c>
    </row>
    <row r="71" spans="1:28" s="25" customFormat="1" x14ac:dyDescent="0.25">
      <c r="A71" s="24"/>
      <c r="B71" s="24" t="s">
        <v>95</v>
      </c>
      <c r="C71" s="24">
        <f>SUM(C7:C70)</f>
        <v>52</v>
      </c>
      <c r="D71" s="24">
        <f t="shared" ref="D71:Z71" si="0">SUM(D7:D70)</f>
        <v>0</v>
      </c>
      <c r="E71" s="24">
        <f t="shared" si="0"/>
        <v>73</v>
      </c>
      <c r="F71" s="24">
        <f t="shared" si="0"/>
        <v>79</v>
      </c>
      <c r="G71" s="24">
        <f t="shared" si="0"/>
        <v>201</v>
      </c>
      <c r="H71" s="24">
        <f t="shared" si="0"/>
        <v>316</v>
      </c>
      <c r="I71" s="24">
        <f t="shared" si="0"/>
        <v>126</v>
      </c>
      <c r="J71" s="24">
        <f t="shared" si="0"/>
        <v>217</v>
      </c>
      <c r="K71" s="24">
        <f t="shared" si="0"/>
        <v>265</v>
      </c>
      <c r="L71" s="24">
        <f t="shared" si="0"/>
        <v>404</v>
      </c>
      <c r="M71" s="24">
        <f t="shared" si="0"/>
        <v>36</v>
      </c>
      <c r="N71" s="24">
        <f t="shared" si="0"/>
        <v>108</v>
      </c>
      <c r="O71" s="24">
        <f t="shared" si="0"/>
        <v>30</v>
      </c>
      <c r="P71" s="24">
        <f t="shared" si="0"/>
        <v>51</v>
      </c>
      <c r="Q71" s="24">
        <f t="shared" si="0"/>
        <v>14</v>
      </c>
      <c r="R71" s="24">
        <f t="shared" si="0"/>
        <v>67</v>
      </c>
      <c r="S71" s="24">
        <f>SUM(S7:S70)</f>
        <v>7</v>
      </c>
      <c r="T71" s="24">
        <f>SUM(T7:T70)</f>
        <v>7</v>
      </c>
      <c r="U71" s="24">
        <f t="shared" si="0"/>
        <v>1242</v>
      </c>
      <c r="V71" s="24">
        <f t="shared" si="0"/>
        <v>1528</v>
      </c>
      <c r="W71" s="24">
        <f t="shared" si="0"/>
        <v>73</v>
      </c>
      <c r="X71" s="24">
        <f t="shared" si="0"/>
        <v>81</v>
      </c>
      <c r="Y71" s="24">
        <f t="shared" si="0"/>
        <v>27</v>
      </c>
      <c r="Z71" s="24">
        <f t="shared" si="0"/>
        <v>46</v>
      </c>
      <c r="AA71" s="24"/>
    </row>
    <row r="73" spans="1:28" x14ac:dyDescent="0.25">
      <c r="O73" s="12">
        <f>COUNT(O7:O70)</f>
        <v>9</v>
      </c>
      <c r="Q73" s="12">
        <f>4/28*100</f>
        <v>14.285714285714285</v>
      </c>
      <c r="U73" s="12">
        <f>COUNT(U7:U70)</f>
        <v>37</v>
      </c>
      <c r="V73" s="26">
        <f>28/47</f>
        <v>0.5957446808510638</v>
      </c>
      <c r="W73" s="12">
        <f>COUNT(W7:W70)</f>
        <v>31</v>
      </c>
      <c r="Y73" s="12">
        <f>7/47</f>
        <v>0.14893617021276595</v>
      </c>
    </row>
    <row r="74" spans="1:28" x14ac:dyDescent="0.25">
      <c r="B74" s="12">
        <f>24/47</f>
        <v>0.51063829787234039</v>
      </c>
      <c r="C74" s="12">
        <f>C71+'Phụ lục 01b-KH 2021'!C71+'Phụ lục 01c-KH 2020'!C70</f>
        <v>135</v>
      </c>
      <c r="D74" s="12">
        <f>14/47</f>
        <v>0.2978723404255319</v>
      </c>
      <c r="E74" s="12">
        <f>COUNT(E8:E71)</f>
        <v>37</v>
      </c>
      <c r="J74" s="26">
        <f>9/47</f>
        <v>0.19148936170212766</v>
      </c>
      <c r="S74" s="12">
        <f>135-U74</f>
        <v>51</v>
      </c>
      <c r="U74" s="12">
        <f>U73+'Phụ lục 01b-KH 2021'!U73+'Phụ lục 01c-KH 2020'!S72</f>
        <v>84</v>
      </c>
      <c r="Y74" s="12">
        <f>40/47</f>
        <v>0.85106382978723405</v>
      </c>
    </row>
    <row r="75" spans="1:28" x14ac:dyDescent="0.25">
      <c r="O75" s="12">
        <f>O73+'Phụ lục 01b-KH 2021'!O73+'Phụ lục 01c-KH 2020'!O72</f>
        <v>21</v>
      </c>
      <c r="S75" s="12">
        <f>S74/135</f>
        <v>0.37777777777777777</v>
      </c>
      <c r="U75" s="12">
        <f>U74/C74</f>
        <v>0.62222222222222223</v>
      </c>
    </row>
    <row r="76" spans="1:28" x14ac:dyDescent="0.25">
      <c r="D76" s="12">
        <v>19</v>
      </c>
      <c r="O76" s="12">
        <f>135-O75</f>
        <v>114</v>
      </c>
      <c r="W76" s="12">
        <f>W73+'Phụ lục 01b-KH 2021'!W73+'Phụ lục 01c-KH 2020'!U72</f>
        <v>70</v>
      </c>
      <c r="Y76" s="12">
        <f>Y71+'Phụ lục 01b-KH 2021'!Y71+'Phụ lục 01c-KH 2020'!W70</f>
        <v>51</v>
      </c>
      <c r="AA76" s="12">
        <f>135-Y76</f>
        <v>84</v>
      </c>
      <c r="AB76" s="12">
        <f>135-W76</f>
        <v>65</v>
      </c>
    </row>
    <row r="77" spans="1:28" x14ac:dyDescent="0.25">
      <c r="D77" s="12">
        <f>D76+'Phụ lục 01b-KH 2021'!D76+'Phụ lục 01c-KH 2020'!D72</f>
        <v>46</v>
      </c>
      <c r="O77" s="12">
        <f>O76/135</f>
        <v>0.84444444444444444</v>
      </c>
      <c r="W77" s="12">
        <f>W76/C74</f>
        <v>0.51851851851851849</v>
      </c>
      <c r="Y77" s="12">
        <f>Y76/C74</f>
        <v>0.37777777777777777</v>
      </c>
      <c r="AA77" s="12">
        <f>AA76/135</f>
        <v>0.62222222222222223</v>
      </c>
      <c r="AB77" s="12">
        <f>AB76/135</f>
        <v>0.48148148148148145</v>
      </c>
    </row>
    <row r="78" spans="1:28" x14ac:dyDescent="0.25">
      <c r="D78" s="12">
        <f>D77/C74</f>
        <v>0.34074074074074073</v>
      </c>
    </row>
    <row r="79" spans="1:28" x14ac:dyDescent="0.25">
      <c r="D79" s="12">
        <f>18/C74</f>
        <v>0.13333333333333333</v>
      </c>
    </row>
    <row r="80" spans="1:28" x14ac:dyDescent="0.25">
      <c r="D80" s="12">
        <f>21/C74</f>
        <v>0.15555555555555556</v>
      </c>
    </row>
  </sheetData>
  <mergeCells count="20">
    <mergeCell ref="M5:N5"/>
    <mergeCell ref="A2:AA2"/>
    <mergeCell ref="A3:B3"/>
    <mergeCell ref="A4:A6"/>
    <mergeCell ref="B4:B6"/>
    <mergeCell ref="C4:D4"/>
    <mergeCell ref="E4:Z4"/>
    <mergeCell ref="AA4:AA6"/>
    <mergeCell ref="C5:C6"/>
    <mergeCell ref="D5:D6"/>
    <mergeCell ref="E5:F5"/>
    <mergeCell ref="G5:H5"/>
    <mergeCell ref="I5:J5"/>
    <mergeCell ref="K5:L5"/>
    <mergeCell ref="Y5:Z5"/>
    <mergeCell ref="S5:T5"/>
    <mergeCell ref="O5:P5"/>
    <mergeCell ref="Q5:R5"/>
    <mergeCell ref="U5:V5"/>
    <mergeCell ref="W5:X5"/>
  </mergeCells>
  <pageMargins left="0.5" right="0.25" top="0.5" bottom="0.25" header="0" footer="0.25"/>
  <pageSetup paperSize="9" scale="70"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6"/>
  <sheetViews>
    <sheetView topLeftCell="A4" workbookViewId="0">
      <pane xSplit="4" ySplit="3" topLeftCell="J70" activePane="bottomRight" state="frozen"/>
      <selection activeCell="A4" sqref="A4"/>
      <selection pane="topRight" activeCell="E4" sqref="E4"/>
      <selection pane="bottomLeft" activeCell="A7" sqref="A7"/>
      <selection pane="bottomRight" activeCell="W73" sqref="W73"/>
    </sheetView>
  </sheetViews>
  <sheetFormatPr defaultRowHeight="15" x14ac:dyDescent="0.25"/>
  <cols>
    <col min="1" max="1" width="9.140625" style="12"/>
    <col min="2" max="2" width="15" style="12" bestFit="1" customWidth="1"/>
    <col min="3" max="3" width="9.140625" style="12" customWidth="1"/>
    <col min="4" max="16" width="9.140625" style="12"/>
    <col min="17" max="17" width="5.140625" style="12" customWidth="1"/>
    <col min="18" max="18" width="5.7109375" style="12" bestFit="1" customWidth="1"/>
    <col min="19" max="19" width="4.5703125" style="12" bestFit="1" customWidth="1"/>
    <col min="20" max="20" width="5.7109375" style="12" bestFit="1" customWidth="1"/>
    <col min="21" max="21" width="5.85546875" style="12" customWidth="1"/>
    <col min="22" max="22" width="7.5703125" style="12" customWidth="1"/>
    <col min="23" max="23" width="5.42578125" style="12" customWidth="1"/>
    <col min="24" max="24" width="5.7109375" style="12" customWidth="1"/>
    <col min="25" max="25" width="5.28515625" style="12" customWidth="1"/>
    <col min="26" max="26" width="5.42578125" style="12" customWidth="1"/>
    <col min="27" max="27" width="13.140625" style="12" customWidth="1"/>
    <col min="28" max="16384" width="9.140625" style="12"/>
  </cols>
  <sheetData>
    <row r="1" spans="1:27" ht="15.75" x14ac:dyDescent="0.25">
      <c r="A1" s="11" t="s">
        <v>0</v>
      </c>
    </row>
    <row r="2" spans="1:27" ht="15.75" x14ac:dyDescent="0.25">
      <c r="A2" s="42" t="s">
        <v>159</v>
      </c>
      <c r="B2" s="42"/>
      <c r="C2" s="42"/>
      <c r="D2" s="42"/>
      <c r="E2" s="42"/>
      <c r="F2" s="42"/>
      <c r="G2" s="42"/>
      <c r="H2" s="42"/>
      <c r="I2" s="42"/>
      <c r="J2" s="42"/>
      <c r="K2" s="42"/>
      <c r="L2" s="42"/>
      <c r="M2" s="42"/>
      <c r="N2" s="42"/>
      <c r="O2" s="42"/>
      <c r="P2" s="42"/>
      <c r="Q2" s="42"/>
      <c r="R2" s="42"/>
      <c r="S2" s="42"/>
      <c r="T2" s="42"/>
      <c r="U2" s="42"/>
      <c r="V2" s="42"/>
      <c r="W2" s="42"/>
      <c r="X2" s="42"/>
      <c r="Y2" s="42"/>
      <c r="Z2" s="42"/>
      <c r="AA2" s="42"/>
    </row>
    <row r="3" spans="1:27" ht="15.75" x14ac:dyDescent="0.25">
      <c r="A3" s="43"/>
      <c r="B3" s="43"/>
    </row>
    <row r="4" spans="1:27" s="13" customFormat="1" ht="34.5" customHeight="1" x14ac:dyDescent="0.25">
      <c r="A4" s="41" t="s">
        <v>1</v>
      </c>
      <c r="B4" s="41" t="s">
        <v>2</v>
      </c>
      <c r="C4" s="41" t="s">
        <v>98</v>
      </c>
      <c r="D4" s="41"/>
      <c r="E4" s="44" t="s">
        <v>4</v>
      </c>
      <c r="F4" s="45"/>
      <c r="G4" s="45"/>
      <c r="H4" s="45"/>
      <c r="I4" s="45"/>
      <c r="J4" s="45"/>
      <c r="K4" s="45"/>
      <c r="L4" s="45"/>
      <c r="M4" s="45"/>
      <c r="N4" s="45"/>
      <c r="O4" s="45"/>
      <c r="P4" s="45"/>
      <c r="Q4" s="45"/>
      <c r="R4" s="45"/>
      <c r="S4" s="45"/>
      <c r="T4" s="45"/>
      <c r="U4" s="45"/>
      <c r="V4" s="45"/>
      <c r="W4" s="45"/>
      <c r="X4" s="45"/>
      <c r="Y4" s="45"/>
      <c r="Z4" s="45"/>
      <c r="AA4" s="46" t="s">
        <v>7</v>
      </c>
    </row>
    <row r="5" spans="1:27" s="13" customFormat="1" ht="66.95" customHeight="1" x14ac:dyDescent="0.25">
      <c r="A5" s="41"/>
      <c r="B5" s="41"/>
      <c r="C5" s="41" t="s">
        <v>8</v>
      </c>
      <c r="D5" s="41" t="s">
        <v>97</v>
      </c>
      <c r="E5" s="38" t="s">
        <v>118</v>
      </c>
      <c r="F5" s="38"/>
      <c r="G5" s="38" t="s">
        <v>11</v>
      </c>
      <c r="H5" s="38"/>
      <c r="I5" s="38" t="s">
        <v>12</v>
      </c>
      <c r="J5" s="38"/>
      <c r="K5" s="38" t="s">
        <v>13</v>
      </c>
      <c r="L5" s="38"/>
      <c r="M5" s="38" t="s">
        <v>14</v>
      </c>
      <c r="N5" s="38"/>
      <c r="O5" s="38" t="s">
        <v>15</v>
      </c>
      <c r="P5" s="38"/>
      <c r="Q5" s="38" t="s">
        <v>16</v>
      </c>
      <c r="R5" s="38"/>
      <c r="S5" s="39" t="s">
        <v>20</v>
      </c>
      <c r="T5" s="40"/>
      <c r="U5" s="38" t="s">
        <v>17</v>
      </c>
      <c r="V5" s="38"/>
      <c r="W5" s="38" t="s">
        <v>155</v>
      </c>
      <c r="X5" s="38"/>
      <c r="Y5" s="38" t="s">
        <v>100</v>
      </c>
      <c r="Z5" s="38"/>
      <c r="AA5" s="47"/>
    </row>
    <row r="6" spans="1:27" s="13" customFormat="1" ht="42.6" customHeight="1" x14ac:dyDescent="0.25">
      <c r="A6" s="41"/>
      <c r="B6" s="41"/>
      <c r="C6" s="41"/>
      <c r="D6" s="41"/>
      <c r="E6" s="14" t="s">
        <v>23</v>
      </c>
      <c r="F6" s="15" t="s">
        <v>24</v>
      </c>
      <c r="G6" s="14" t="s">
        <v>23</v>
      </c>
      <c r="H6" s="15" t="s">
        <v>24</v>
      </c>
      <c r="I6" s="14" t="s">
        <v>23</v>
      </c>
      <c r="J6" s="15" t="s">
        <v>24</v>
      </c>
      <c r="K6" s="14" t="s">
        <v>23</v>
      </c>
      <c r="L6" s="15" t="s">
        <v>24</v>
      </c>
      <c r="M6" s="14" t="s">
        <v>23</v>
      </c>
      <c r="N6" s="15" t="s">
        <v>24</v>
      </c>
      <c r="O6" s="14" t="s">
        <v>23</v>
      </c>
      <c r="P6" s="15" t="s">
        <v>24</v>
      </c>
      <c r="Q6" s="14" t="s">
        <v>23</v>
      </c>
      <c r="R6" s="15" t="s">
        <v>24</v>
      </c>
      <c r="S6" s="14" t="s">
        <v>23</v>
      </c>
      <c r="T6" s="15" t="s">
        <v>24</v>
      </c>
      <c r="U6" s="14" t="s">
        <v>23</v>
      </c>
      <c r="V6" s="15" t="s">
        <v>24</v>
      </c>
      <c r="W6" s="14" t="s">
        <v>23</v>
      </c>
      <c r="X6" s="15" t="s">
        <v>24</v>
      </c>
      <c r="Y6" s="14" t="s">
        <v>23</v>
      </c>
      <c r="Z6" s="15" t="s">
        <v>24</v>
      </c>
      <c r="AA6" s="48"/>
    </row>
    <row r="7" spans="1:27" s="19" customFormat="1" x14ac:dyDescent="0.25">
      <c r="A7" s="16">
        <v>1</v>
      </c>
      <c r="B7" s="17" t="s">
        <v>31</v>
      </c>
      <c r="C7" s="17"/>
      <c r="D7" s="18"/>
      <c r="E7" s="17"/>
      <c r="F7" s="17"/>
      <c r="G7" s="17"/>
      <c r="H7" s="17"/>
      <c r="I7" s="17"/>
      <c r="J7" s="17"/>
      <c r="K7" s="17"/>
      <c r="L7" s="17"/>
      <c r="M7" s="17"/>
      <c r="N7" s="17"/>
      <c r="O7" s="17"/>
      <c r="P7" s="17"/>
      <c r="Q7" s="16"/>
      <c r="R7" s="16"/>
      <c r="S7" s="16"/>
      <c r="T7" s="16"/>
      <c r="U7" s="16"/>
      <c r="V7" s="16"/>
      <c r="W7" s="16"/>
      <c r="X7" s="16"/>
      <c r="Y7" s="16"/>
      <c r="Z7" s="16"/>
      <c r="AA7" s="17"/>
    </row>
    <row r="8" spans="1:27" s="19" customFormat="1" x14ac:dyDescent="0.25">
      <c r="A8" s="16">
        <v>2</v>
      </c>
      <c r="B8" s="17" t="s">
        <v>33</v>
      </c>
      <c r="C8" s="17"/>
      <c r="D8" s="18"/>
      <c r="E8" s="17"/>
      <c r="F8" s="17"/>
      <c r="G8" s="17"/>
      <c r="H8" s="17"/>
      <c r="I8" s="17"/>
      <c r="J8" s="17"/>
      <c r="K8" s="17"/>
      <c r="L8" s="17"/>
      <c r="M8" s="17"/>
      <c r="N8" s="17"/>
      <c r="O8" s="17"/>
      <c r="P8" s="17"/>
      <c r="Q8" s="16"/>
      <c r="R8" s="16"/>
      <c r="S8" s="16"/>
      <c r="T8" s="16"/>
      <c r="U8" s="16"/>
      <c r="V8" s="16"/>
      <c r="W8" s="16"/>
      <c r="X8" s="16"/>
      <c r="Y8" s="16"/>
      <c r="Z8" s="16"/>
      <c r="AA8" s="17"/>
    </row>
    <row r="9" spans="1:27" s="19" customFormat="1" x14ac:dyDescent="0.25">
      <c r="A9" s="16">
        <v>3</v>
      </c>
      <c r="B9" s="18" t="s">
        <v>34</v>
      </c>
      <c r="C9" s="17"/>
      <c r="D9" s="18"/>
      <c r="E9" s="18"/>
      <c r="F9" s="18"/>
      <c r="G9" s="18"/>
      <c r="H9" s="18"/>
      <c r="I9" s="18"/>
      <c r="J9" s="18"/>
      <c r="K9" s="18"/>
      <c r="L9" s="18"/>
      <c r="M9" s="18"/>
      <c r="N9" s="18"/>
      <c r="O9" s="18"/>
      <c r="P9" s="18"/>
      <c r="Q9" s="16"/>
      <c r="R9" s="16"/>
      <c r="S9" s="16"/>
      <c r="T9" s="16"/>
      <c r="U9" s="16"/>
      <c r="V9" s="16"/>
      <c r="W9" s="16"/>
      <c r="X9" s="16"/>
      <c r="Y9" s="16"/>
      <c r="Z9" s="16"/>
      <c r="AA9" s="18"/>
    </row>
    <row r="10" spans="1:27" s="20" customFormat="1" x14ac:dyDescent="0.25">
      <c r="A10" s="16">
        <v>4</v>
      </c>
      <c r="B10" s="18" t="s">
        <v>35</v>
      </c>
      <c r="C10" s="18"/>
      <c r="D10" s="18"/>
      <c r="E10" s="18"/>
      <c r="F10" s="18"/>
      <c r="G10" s="18"/>
      <c r="H10" s="18"/>
      <c r="I10" s="18"/>
      <c r="J10" s="18"/>
      <c r="K10" s="18"/>
      <c r="L10" s="18"/>
      <c r="M10" s="18"/>
      <c r="N10" s="18"/>
      <c r="O10" s="18"/>
      <c r="P10" s="18"/>
      <c r="Q10" s="16"/>
      <c r="R10" s="16"/>
      <c r="S10" s="16"/>
      <c r="T10" s="16"/>
      <c r="U10" s="16"/>
      <c r="V10" s="16"/>
      <c r="W10" s="16"/>
      <c r="X10" s="16"/>
      <c r="Y10" s="16"/>
      <c r="Z10" s="16"/>
      <c r="AA10" s="18"/>
    </row>
    <row r="11" spans="1:27" s="20" customFormat="1" ht="51" x14ac:dyDescent="0.25">
      <c r="A11" s="16">
        <v>5</v>
      </c>
      <c r="B11" s="18" t="s">
        <v>36</v>
      </c>
      <c r="C11" s="18">
        <v>1</v>
      </c>
      <c r="D11" s="18" t="s">
        <v>248</v>
      </c>
      <c r="E11" s="18">
        <v>1</v>
      </c>
      <c r="F11" s="18">
        <v>1</v>
      </c>
      <c r="G11" s="18"/>
      <c r="H11" s="18"/>
      <c r="I11" s="18"/>
      <c r="J11" s="18"/>
      <c r="K11" s="18"/>
      <c r="L11" s="18"/>
      <c r="M11" s="18"/>
      <c r="N11" s="18"/>
      <c r="O11" s="18"/>
      <c r="P11" s="18"/>
      <c r="Q11" s="16"/>
      <c r="R11" s="16"/>
      <c r="S11" s="16"/>
      <c r="T11" s="16"/>
      <c r="U11" s="16"/>
      <c r="V11" s="16"/>
      <c r="W11" s="16">
        <v>2</v>
      </c>
      <c r="X11" s="16">
        <v>2</v>
      </c>
      <c r="Y11" s="16">
        <v>1</v>
      </c>
      <c r="Z11" s="16"/>
      <c r="AA11" s="18" t="s">
        <v>249</v>
      </c>
    </row>
    <row r="12" spans="1:27" s="20" customFormat="1" x14ac:dyDescent="0.25">
      <c r="A12" s="16">
        <v>6</v>
      </c>
      <c r="B12" s="18" t="s">
        <v>37</v>
      </c>
      <c r="C12" s="18"/>
      <c r="D12" s="18"/>
      <c r="E12" s="18"/>
      <c r="F12" s="18"/>
      <c r="G12" s="18"/>
      <c r="H12" s="18"/>
      <c r="I12" s="18"/>
      <c r="J12" s="18"/>
      <c r="K12" s="18"/>
      <c r="L12" s="18"/>
      <c r="M12" s="18"/>
      <c r="N12" s="18"/>
      <c r="O12" s="18"/>
      <c r="P12" s="18"/>
      <c r="Q12" s="16"/>
      <c r="R12" s="16"/>
      <c r="S12" s="16"/>
      <c r="T12" s="16"/>
      <c r="U12" s="16"/>
      <c r="V12" s="16"/>
      <c r="W12" s="16"/>
      <c r="X12" s="16"/>
      <c r="Y12" s="16"/>
      <c r="Z12" s="16"/>
      <c r="AA12" s="18"/>
    </row>
    <row r="13" spans="1:27" s="20" customFormat="1" ht="51" x14ac:dyDescent="0.25">
      <c r="A13" s="16">
        <v>7</v>
      </c>
      <c r="B13" s="18" t="s">
        <v>38</v>
      </c>
      <c r="C13" s="18">
        <v>1</v>
      </c>
      <c r="D13" s="18" t="s">
        <v>236</v>
      </c>
      <c r="E13" s="18">
        <v>4</v>
      </c>
      <c r="F13" s="18">
        <v>4</v>
      </c>
      <c r="G13" s="18"/>
      <c r="H13" s="18"/>
      <c r="I13" s="18"/>
      <c r="J13" s="18"/>
      <c r="K13" s="18"/>
      <c r="L13" s="18"/>
      <c r="M13" s="18"/>
      <c r="N13" s="18"/>
      <c r="O13" s="18"/>
      <c r="P13" s="18"/>
      <c r="Q13" s="16"/>
      <c r="R13" s="16"/>
      <c r="S13" s="16"/>
      <c r="T13" s="16"/>
      <c r="U13" s="16"/>
      <c r="V13" s="16"/>
      <c r="W13" s="16">
        <v>2</v>
      </c>
      <c r="X13" s="16">
        <v>2</v>
      </c>
      <c r="Y13" s="16"/>
      <c r="Z13" s="16"/>
      <c r="AA13" s="18"/>
    </row>
    <row r="14" spans="1:27" s="20" customFormat="1" x14ac:dyDescent="0.25">
      <c r="A14" s="16">
        <v>8</v>
      </c>
      <c r="B14" s="18" t="s">
        <v>39</v>
      </c>
      <c r="C14" s="18"/>
      <c r="D14" s="18"/>
      <c r="E14" s="18"/>
      <c r="F14" s="18"/>
      <c r="G14" s="18"/>
      <c r="H14" s="18"/>
      <c r="I14" s="18"/>
      <c r="J14" s="18"/>
      <c r="K14" s="18"/>
      <c r="L14" s="18"/>
      <c r="M14" s="18"/>
      <c r="N14" s="18"/>
      <c r="O14" s="18"/>
      <c r="P14" s="18"/>
      <c r="Q14" s="16"/>
      <c r="R14" s="16"/>
      <c r="S14" s="16"/>
      <c r="T14" s="16"/>
      <c r="U14" s="16"/>
      <c r="V14" s="16"/>
      <c r="W14" s="16"/>
      <c r="X14" s="16"/>
      <c r="Y14" s="16"/>
      <c r="Z14" s="16"/>
      <c r="AA14" s="18"/>
    </row>
    <row r="15" spans="1:27" s="20" customFormat="1" ht="51" x14ac:dyDescent="0.25">
      <c r="A15" s="16">
        <v>9</v>
      </c>
      <c r="B15" s="18" t="s">
        <v>40</v>
      </c>
      <c r="C15" s="18">
        <v>1</v>
      </c>
      <c r="D15" s="18" t="s">
        <v>240</v>
      </c>
      <c r="E15" s="18">
        <v>1</v>
      </c>
      <c r="F15" s="18">
        <v>1</v>
      </c>
      <c r="G15" s="18"/>
      <c r="H15" s="18"/>
      <c r="I15" s="18">
        <v>59</v>
      </c>
      <c r="J15" s="18">
        <v>59</v>
      </c>
      <c r="K15" s="18">
        <v>54</v>
      </c>
      <c r="L15" s="18">
        <v>54</v>
      </c>
      <c r="M15" s="18">
        <v>7</v>
      </c>
      <c r="N15" s="18">
        <v>7</v>
      </c>
      <c r="O15" s="18"/>
      <c r="P15" s="18"/>
      <c r="Q15" s="16"/>
      <c r="R15" s="16"/>
      <c r="S15" s="16"/>
      <c r="T15" s="16"/>
      <c r="U15" s="16">
        <v>9</v>
      </c>
      <c r="V15" s="16">
        <v>9</v>
      </c>
      <c r="W15" s="16"/>
      <c r="X15" s="16"/>
      <c r="Y15" s="16"/>
      <c r="Z15" s="16"/>
      <c r="AA15" s="18"/>
    </row>
    <row r="16" spans="1:27" s="20" customFormat="1" ht="51" x14ac:dyDescent="0.25">
      <c r="A16" s="16">
        <v>10</v>
      </c>
      <c r="B16" s="18" t="s">
        <v>41</v>
      </c>
      <c r="C16" s="18">
        <v>1</v>
      </c>
      <c r="D16" s="18" t="s">
        <v>221</v>
      </c>
      <c r="E16" s="18">
        <v>1</v>
      </c>
      <c r="F16" s="18"/>
      <c r="G16" s="18">
        <v>2</v>
      </c>
      <c r="H16" s="18"/>
      <c r="I16" s="18">
        <v>1</v>
      </c>
      <c r="J16" s="18"/>
      <c r="K16" s="18">
        <v>4</v>
      </c>
      <c r="L16" s="18"/>
      <c r="M16" s="18">
        <v>1</v>
      </c>
      <c r="N16" s="18"/>
      <c r="O16" s="18"/>
      <c r="P16" s="18"/>
      <c r="Q16" s="16"/>
      <c r="R16" s="16"/>
      <c r="S16" s="16"/>
      <c r="T16" s="16"/>
      <c r="U16" s="16"/>
      <c r="V16" s="16"/>
      <c r="W16" s="16">
        <v>1</v>
      </c>
      <c r="X16" s="16"/>
      <c r="Y16" s="16"/>
      <c r="Z16" s="16"/>
      <c r="AA16" s="18" t="s">
        <v>222</v>
      </c>
    </row>
    <row r="17" spans="1:27" s="20" customFormat="1" ht="51" x14ac:dyDescent="0.25">
      <c r="A17" s="16">
        <v>11</v>
      </c>
      <c r="B17" s="18" t="s">
        <v>42</v>
      </c>
      <c r="C17" s="18">
        <v>1</v>
      </c>
      <c r="D17" s="18" t="s">
        <v>247</v>
      </c>
      <c r="E17" s="18">
        <v>3</v>
      </c>
      <c r="F17" s="18">
        <v>3</v>
      </c>
      <c r="G17" s="18">
        <v>5</v>
      </c>
      <c r="H17" s="18">
        <v>14</v>
      </c>
      <c r="I17" s="18">
        <v>3</v>
      </c>
      <c r="J17" s="18">
        <v>31</v>
      </c>
      <c r="K17" s="18">
        <v>5</v>
      </c>
      <c r="L17" s="18">
        <v>36</v>
      </c>
      <c r="M17" s="18">
        <v>1</v>
      </c>
      <c r="N17" s="18">
        <v>12</v>
      </c>
      <c r="O17" s="18"/>
      <c r="P17" s="18"/>
      <c r="Q17" s="16">
        <v>2</v>
      </c>
      <c r="R17" s="16">
        <v>8</v>
      </c>
      <c r="S17" s="16"/>
      <c r="T17" s="16"/>
      <c r="U17" s="16">
        <v>1</v>
      </c>
      <c r="V17" s="16">
        <v>5</v>
      </c>
      <c r="W17" s="16">
        <v>1</v>
      </c>
      <c r="X17" s="16">
        <v>1</v>
      </c>
      <c r="Y17" s="16">
        <v>1</v>
      </c>
      <c r="Z17" s="16">
        <v>2</v>
      </c>
      <c r="AA17" s="18"/>
    </row>
    <row r="18" spans="1:27" s="20" customFormat="1" ht="51" x14ac:dyDescent="0.25">
      <c r="A18" s="16">
        <v>12</v>
      </c>
      <c r="B18" s="18" t="s">
        <v>43</v>
      </c>
      <c r="C18" s="18">
        <v>1</v>
      </c>
      <c r="D18" s="18" t="s">
        <v>246</v>
      </c>
      <c r="E18" s="18"/>
      <c r="F18" s="18"/>
      <c r="G18" s="18"/>
      <c r="H18" s="18"/>
      <c r="I18" s="18"/>
      <c r="J18" s="18"/>
      <c r="K18" s="18"/>
      <c r="L18" s="18"/>
      <c r="M18" s="18"/>
      <c r="N18" s="18"/>
      <c r="O18" s="18"/>
      <c r="P18" s="18"/>
      <c r="Q18" s="16"/>
      <c r="R18" s="16"/>
      <c r="S18" s="16"/>
      <c r="T18" s="16"/>
      <c r="U18" s="16">
        <v>4</v>
      </c>
      <c r="V18" s="16">
        <v>21</v>
      </c>
      <c r="W18" s="16"/>
      <c r="X18" s="16"/>
      <c r="Y18" s="16"/>
      <c r="Z18" s="16"/>
      <c r="AA18" s="18"/>
    </row>
    <row r="19" spans="1:27" s="20" customFormat="1" ht="51" x14ac:dyDescent="0.25">
      <c r="A19" s="16">
        <v>13</v>
      </c>
      <c r="B19" s="18" t="s">
        <v>44</v>
      </c>
      <c r="C19" s="18">
        <v>1</v>
      </c>
      <c r="D19" s="18" t="s">
        <v>226</v>
      </c>
      <c r="E19" s="18">
        <v>2</v>
      </c>
      <c r="F19" s="18">
        <v>2</v>
      </c>
      <c r="G19" s="18">
        <v>3</v>
      </c>
      <c r="H19" s="18">
        <v>3</v>
      </c>
      <c r="I19" s="18"/>
      <c r="J19" s="18"/>
      <c r="K19" s="18">
        <v>2</v>
      </c>
      <c r="L19" s="18">
        <v>2</v>
      </c>
      <c r="M19" s="18"/>
      <c r="N19" s="18"/>
      <c r="O19" s="18"/>
      <c r="P19" s="18"/>
      <c r="Q19" s="16"/>
      <c r="R19" s="16"/>
      <c r="S19" s="16"/>
      <c r="T19" s="16"/>
      <c r="U19" s="16">
        <v>5</v>
      </c>
      <c r="V19" s="16">
        <v>5</v>
      </c>
      <c r="W19" s="16"/>
      <c r="X19" s="16"/>
      <c r="Y19" s="16"/>
      <c r="Z19" s="16"/>
      <c r="AA19" s="18"/>
    </row>
    <row r="20" spans="1:27" s="20" customFormat="1" x14ac:dyDescent="0.25">
      <c r="A20" s="16">
        <v>14</v>
      </c>
      <c r="B20" s="18" t="s">
        <v>45</v>
      </c>
      <c r="C20" s="18"/>
      <c r="D20" s="18"/>
      <c r="E20" s="18"/>
      <c r="F20" s="18"/>
      <c r="G20" s="18"/>
      <c r="H20" s="18"/>
      <c r="I20" s="18"/>
      <c r="J20" s="18"/>
      <c r="K20" s="18"/>
      <c r="L20" s="18"/>
      <c r="M20" s="18"/>
      <c r="N20" s="18"/>
      <c r="O20" s="18"/>
      <c r="P20" s="18"/>
      <c r="Q20" s="16"/>
      <c r="R20" s="16"/>
      <c r="S20" s="16"/>
      <c r="T20" s="16"/>
      <c r="U20" s="16"/>
      <c r="V20" s="16"/>
      <c r="W20" s="16"/>
      <c r="X20" s="16"/>
      <c r="Y20" s="16"/>
      <c r="Z20" s="16"/>
      <c r="AA20" s="18"/>
    </row>
    <row r="21" spans="1:27" s="20" customFormat="1" ht="51" x14ac:dyDescent="0.25">
      <c r="A21" s="16">
        <v>15</v>
      </c>
      <c r="B21" s="18" t="s">
        <v>46</v>
      </c>
      <c r="C21" s="18">
        <v>1</v>
      </c>
      <c r="D21" s="18" t="s">
        <v>233</v>
      </c>
      <c r="E21" s="18">
        <v>1</v>
      </c>
      <c r="F21" s="18">
        <v>1</v>
      </c>
      <c r="G21" s="18"/>
      <c r="H21" s="18"/>
      <c r="I21" s="18">
        <v>10</v>
      </c>
      <c r="J21" s="18">
        <v>10</v>
      </c>
      <c r="K21" s="18"/>
      <c r="L21" s="18"/>
      <c r="M21" s="18"/>
      <c r="N21" s="18"/>
      <c r="O21" s="18"/>
      <c r="P21" s="18"/>
      <c r="Q21" s="16"/>
      <c r="R21" s="16"/>
      <c r="S21" s="16"/>
      <c r="T21" s="16"/>
      <c r="U21" s="16">
        <v>10</v>
      </c>
      <c r="V21" s="16">
        <v>10</v>
      </c>
      <c r="W21" s="16">
        <v>1</v>
      </c>
      <c r="X21" s="16">
        <v>1</v>
      </c>
      <c r="Y21" s="16"/>
      <c r="Z21" s="16"/>
      <c r="AA21" s="18"/>
    </row>
    <row r="22" spans="1:27" s="20" customFormat="1" x14ac:dyDescent="0.25">
      <c r="A22" s="16">
        <v>16</v>
      </c>
      <c r="B22" s="18" t="s">
        <v>47</v>
      </c>
      <c r="C22" s="18"/>
      <c r="D22" s="18"/>
      <c r="E22" s="18"/>
      <c r="F22" s="18"/>
      <c r="G22" s="18"/>
      <c r="H22" s="18"/>
      <c r="I22" s="18"/>
      <c r="J22" s="18"/>
      <c r="K22" s="18"/>
      <c r="L22" s="18"/>
      <c r="M22" s="18"/>
      <c r="N22" s="18"/>
      <c r="O22" s="18"/>
      <c r="P22" s="18"/>
      <c r="Q22" s="16"/>
      <c r="R22" s="16"/>
      <c r="S22" s="16"/>
      <c r="T22" s="16"/>
      <c r="U22" s="16"/>
      <c r="V22" s="16"/>
      <c r="W22" s="16"/>
      <c r="X22" s="16"/>
      <c r="Y22" s="16"/>
      <c r="Z22" s="16"/>
      <c r="AA22" s="18"/>
    </row>
    <row r="23" spans="1:27" s="20" customFormat="1" x14ac:dyDescent="0.25">
      <c r="A23" s="16">
        <v>17</v>
      </c>
      <c r="B23" s="18" t="s">
        <v>48</v>
      </c>
      <c r="C23" s="21"/>
      <c r="D23" s="18"/>
      <c r="E23" s="18"/>
      <c r="F23" s="18"/>
      <c r="G23" s="18"/>
      <c r="H23" s="18"/>
      <c r="I23" s="18"/>
      <c r="J23" s="18"/>
      <c r="K23" s="18"/>
      <c r="L23" s="18"/>
      <c r="M23" s="18"/>
      <c r="N23" s="18"/>
      <c r="O23" s="18"/>
      <c r="P23" s="18"/>
      <c r="Q23" s="16"/>
      <c r="R23" s="16"/>
      <c r="S23" s="16"/>
      <c r="T23" s="16"/>
      <c r="U23" s="16"/>
      <c r="V23" s="16"/>
      <c r="W23" s="16"/>
      <c r="X23" s="16"/>
      <c r="Y23" s="16"/>
      <c r="Z23" s="16"/>
      <c r="AA23" s="18"/>
    </row>
    <row r="24" spans="1:27" s="20" customFormat="1" ht="51" x14ac:dyDescent="0.25">
      <c r="A24" s="16">
        <v>18</v>
      </c>
      <c r="B24" s="18" t="s">
        <v>49</v>
      </c>
      <c r="C24" s="21">
        <v>1</v>
      </c>
      <c r="D24" s="18" t="s">
        <v>229</v>
      </c>
      <c r="E24" s="18">
        <v>1</v>
      </c>
      <c r="F24" s="18">
        <v>1</v>
      </c>
      <c r="G24" s="18"/>
      <c r="H24" s="18"/>
      <c r="I24" s="18"/>
      <c r="J24" s="18"/>
      <c r="K24" s="18"/>
      <c r="L24" s="18"/>
      <c r="M24" s="18"/>
      <c r="N24" s="18"/>
      <c r="O24" s="18"/>
      <c r="P24" s="18"/>
      <c r="Q24" s="16"/>
      <c r="R24" s="16"/>
      <c r="S24" s="16"/>
      <c r="T24" s="16"/>
      <c r="U24" s="16">
        <v>4</v>
      </c>
      <c r="V24" s="16">
        <v>4</v>
      </c>
      <c r="W24" s="16">
        <v>4</v>
      </c>
      <c r="X24" s="16">
        <v>4</v>
      </c>
      <c r="Y24" s="16"/>
      <c r="Z24" s="16"/>
      <c r="AA24" s="18"/>
    </row>
    <row r="25" spans="1:27" s="20" customFormat="1" ht="51" x14ac:dyDescent="0.25">
      <c r="A25" s="16">
        <v>19</v>
      </c>
      <c r="B25" s="18" t="s">
        <v>50</v>
      </c>
      <c r="C25" s="21">
        <v>1</v>
      </c>
      <c r="D25" s="18" t="s">
        <v>212</v>
      </c>
      <c r="E25" s="18">
        <v>1</v>
      </c>
      <c r="F25" s="18">
        <v>1</v>
      </c>
      <c r="G25" s="18"/>
      <c r="H25" s="18"/>
      <c r="I25" s="18"/>
      <c r="J25" s="18"/>
      <c r="K25" s="18"/>
      <c r="L25" s="18"/>
      <c r="M25" s="18"/>
      <c r="N25" s="18"/>
      <c r="O25" s="18"/>
      <c r="P25" s="18"/>
      <c r="Q25" s="16"/>
      <c r="R25" s="16"/>
      <c r="S25" s="16"/>
      <c r="T25" s="16"/>
      <c r="U25" s="16">
        <v>13</v>
      </c>
      <c r="V25" s="16">
        <v>102</v>
      </c>
      <c r="W25" s="16"/>
      <c r="X25" s="16"/>
      <c r="Y25" s="16"/>
      <c r="Z25" s="16"/>
      <c r="AA25" s="18"/>
    </row>
    <row r="26" spans="1:27" s="20" customFormat="1" ht="51" x14ac:dyDescent="0.25">
      <c r="A26" s="16">
        <v>20</v>
      </c>
      <c r="B26" s="18" t="s">
        <v>51</v>
      </c>
      <c r="C26" s="21">
        <v>1</v>
      </c>
      <c r="D26" s="18" t="s">
        <v>243</v>
      </c>
      <c r="E26" s="18">
        <v>1</v>
      </c>
      <c r="F26" s="18">
        <v>1</v>
      </c>
      <c r="G26" s="18">
        <v>10</v>
      </c>
      <c r="H26" s="18">
        <v>10</v>
      </c>
      <c r="I26" s="18">
        <v>1</v>
      </c>
      <c r="J26" s="18">
        <v>1</v>
      </c>
      <c r="K26" s="18">
        <v>7</v>
      </c>
      <c r="L26" s="18">
        <v>7</v>
      </c>
      <c r="M26" s="18"/>
      <c r="N26" s="18"/>
      <c r="O26" s="18"/>
      <c r="P26" s="18"/>
      <c r="Q26" s="16"/>
      <c r="R26" s="16"/>
      <c r="S26" s="16"/>
      <c r="T26" s="16"/>
      <c r="U26" s="16">
        <v>2</v>
      </c>
      <c r="V26" s="16">
        <v>2</v>
      </c>
      <c r="W26" s="16">
        <v>1</v>
      </c>
      <c r="X26" s="16">
        <v>1</v>
      </c>
      <c r="Y26" s="16"/>
      <c r="Z26" s="16"/>
      <c r="AA26" s="18"/>
    </row>
    <row r="27" spans="1:27" s="20" customFormat="1" x14ac:dyDescent="0.25">
      <c r="A27" s="16">
        <v>21</v>
      </c>
      <c r="B27" s="18" t="s">
        <v>52</v>
      </c>
      <c r="C27" s="18"/>
      <c r="D27" s="18"/>
      <c r="E27" s="18"/>
      <c r="F27" s="18"/>
      <c r="G27" s="18"/>
      <c r="H27" s="18"/>
      <c r="I27" s="18"/>
      <c r="J27" s="18"/>
      <c r="K27" s="18"/>
      <c r="L27" s="18"/>
      <c r="M27" s="18"/>
      <c r="N27" s="18"/>
      <c r="O27" s="18"/>
      <c r="P27" s="18"/>
      <c r="Q27" s="16"/>
      <c r="R27" s="16"/>
      <c r="S27" s="16"/>
      <c r="T27" s="16"/>
      <c r="U27" s="16"/>
      <c r="V27" s="16"/>
      <c r="W27" s="16"/>
      <c r="X27" s="16"/>
      <c r="Y27" s="16"/>
      <c r="Z27" s="16"/>
      <c r="AA27" s="18"/>
    </row>
    <row r="28" spans="1:27" s="20" customFormat="1" ht="51" x14ac:dyDescent="0.25">
      <c r="A28" s="16">
        <v>22</v>
      </c>
      <c r="B28" s="18" t="s">
        <v>53</v>
      </c>
      <c r="C28" s="18">
        <v>1</v>
      </c>
      <c r="D28" s="18" t="s">
        <v>235</v>
      </c>
      <c r="E28" s="18">
        <v>5</v>
      </c>
      <c r="F28" s="18">
        <v>5</v>
      </c>
      <c r="G28" s="18">
        <v>8</v>
      </c>
      <c r="H28" s="18">
        <v>8</v>
      </c>
      <c r="I28" s="18">
        <v>34</v>
      </c>
      <c r="J28" s="18">
        <v>34</v>
      </c>
      <c r="K28" s="18">
        <v>11</v>
      </c>
      <c r="L28" s="18">
        <v>11</v>
      </c>
      <c r="M28" s="18"/>
      <c r="N28" s="18"/>
      <c r="O28" s="18">
        <v>4</v>
      </c>
      <c r="P28" s="18">
        <v>4</v>
      </c>
      <c r="Q28" s="16"/>
      <c r="R28" s="16"/>
      <c r="S28" s="16"/>
      <c r="T28" s="16"/>
      <c r="U28" s="16">
        <v>9</v>
      </c>
      <c r="V28" s="16">
        <v>9</v>
      </c>
      <c r="W28" s="16">
        <v>7</v>
      </c>
      <c r="X28" s="16">
        <v>7</v>
      </c>
      <c r="Y28" s="16"/>
      <c r="Z28" s="16"/>
      <c r="AA28" s="18"/>
    </row>
    <row r="29" spans="1:27" s="20" customFormat="1" ht="51" x14ac:dyDescent="0.25">
      <c r="A29" s="16">
        <v>23</v>
      </c>
      <c r="B29" s="18" t="s">
        <v>54</v>
      </c>
      <c r="C29" s="18">
        <v>1</v>
      </c>
      <c r="D29" s="18" t="s">
        <v>239</v>
      </c>
      <c r="E29" s="18"/>
      <c r="F29" s="18"/>
      <c r="G29" s="18"/>
      <c r="H29" s="18"/>
      <c r="I29" s="18"/>
      <c r="J29" s="18"/>
      <c r="K29" s="18"/>
      <c r="L29" s="18"/>
      <c r="M29" s="18"/>
      <c r="N29" s="18"/>
      <c r="O29" s="18"/>
      <c r="P29" s="18"/>
      <c r="Q29" s="16"/>
      <c r="R29" s="16"/>
      <c r="S29" s="16"/>
      <c r="T29" s="16"/>
      <c r="U29" s="16"/>
      <c r="V29" s="16"/>
      <c r="W29" s="16"/>
      <c r="X29" s="16"/>
      <c r="Y29" s="16"/>
      <c r="Z29" s="16"/>
      <c r="AA29" s="18"/>
    </row>
    <row r="30" spans="1:27" s="20" customFormat="1" x14ac:dyDescent="0.25">
      <c r="A30" s="16">
        <v>24</v>
      </c>
      <c r="B30" s="18" t="s">
        <v>55</v>
      </c>
      <c r="C30" s="18"/>
      <c r="D30" s="18"/>
      <c r="E30" s="18"/>
      <c r="F30" s="18"/>
      <c r="G30" s="18"/>
      <c r="H30" s="18"/>
      <c r="I30" s="18"/>
      <c r="J30" s="18"/>
      <c r="K30" s="18"/>
      <c r="L30" s="18"/>
      <c r="M30" s="18"/>
      <c r="N30" s="18"/>
      <c r="O30" s="18"/>
      <c r="P30" s="18"/>
      <c r="Q30" s="16"/>
      <c r="R30" s="16"/>
      <c r="S30" s="16"/>
      <c r="T30" s="16"/>
      <c r="U30" s="16"/>
      <c r="V30" s="16"/>
      <c r="W30" s="16"/>
      <c r="X30" s="16"/>
      <c r="Y30" s="16"/>
      <c r="Z30" s="16"/>
      <c r="AA30" s="18"/>
    </row>
    <row r="31" spans="1:27" s="20" customFormat="1" x14ac:dyDescent="0.25">
      <c r="A31" s="16">
        <v>25</v>
      </c>
      <c r="B31" s="18" t="s">
        <v>56</v>
      </c>
      <c r="C31" s="18"/>
      <c r="D31" s="18"/>
      <c r="E31" s="18"/>
      <c r="F31" s="18"/>
      <c r="G31" s="18"/>
      <c r="H31" s="18"/>
      <c r="I31" s="18"/>
      <c r="J31" s="18"/>
      <c r="K31" s="18"/>
      <c r="L31" s="18"/>
      <c r="M31" s="18"/>
      <c r="N31" s="18"/>
      <c r="O31" s="18"/>
      <c r="P31" s="18"/>
      <c r="Q31" s="16"/>
      <c r="R31" s="16"/>
      <c r="S31" s="16"/>
      <c r="T31" s="16"/>
      <c r="U31" s="16"/>
      <c r="V31" s="16"/>
      <c r="W31" s="16"/>
      <c r="X31" s="16"/>
      <c r="Y31" s="16"/>
      <c r="Z31" s="16"/>
      <c r="AA31" s="18"/>
    </row>
    <row r="32" spans="1:27" s="20" customFormat="1" x14ac:dyDescent="0.25">
      <c r="A32" s="22">
        <v>26</v>
      </c>
      <c r="B32" s="21" t="s">
        <v>57</v>
      </c>
      <c r="C32" s="21"/>
      <c r="D32" s="21"/>
      <c r="E32" s="21"/>
      <c r="F32" s="21"/>
      <c r="G32" s="21"/>
      <c r="H32" s="21"/>
      <c r="I32" s="21"/>
      <c r="J32" s="21"/>
      <c r="K32" s="21"/>
      <c r="L32" s="21"/>
      <c r="M32" s="21"/>
      <c r="N32" s="21"/>
      <c r="O32" s="21"/>
      <c r="P32" s="21"/>
      <c r="Q32" s="22"/>
      <c r="R32" s="22"/>
      <c r="S32" s="22"/>
      <c r="T32" s="22"/>
      <c r="U32" s="22"/>
      <c r="V32" s="22"/>
      <c r="W32" s="22"/>
      <c r="X32" s="22"/>
      <c r="Y32" s="22"/>
      <c r="Z32" s="22"/>
      <c r="AA32" s="21"/>
    </row>
    <row r="33" spans="1:27" s="20" customFormat="1" x14ac:dyDescent="0.25">
      <c r="A33" s="22">
        <v>27</v>
      </c>
      <c r="B33" s="21" t="s">
        <v>58</v>
      </c>
      <c r="C33" s="21"/>
      <c r="D33" s="18"/>
      <c r="E33" s="21"/>
      <c r="F33" s="21"/>
      <c r="G33" s="21"/>
      <c r="H33" s="21"/>
      <c r="I33" s="21"/>
      <c r="J33" s="21"/>
      <c r="K33" s="21"/>
      <c r="L33" s="21"/>
      <c r="M33" s="21"/>
      <c r="N33" s="21"/>
      <c r="O33" s="21"/>
      <c r="P33" s="21"/>
      <c r="Q33" s="22"/>
      <c r="R33" s="22"/>
      <c r="S33" s="22"/>
      <c r="T33" s="22"/>
      <c r="U33" s="22"/>
      <c r="V33" s="22"/>
      <c r="W33" s="22"/>
      <c r="X33" s="22"/>
      <c r="Y33" s="22"/>
      <c r="Z33" s="22"/>
      <c r="AA33" s="21"/>
    </row>
    <row r="34" spans="1:27" s="20" customFormat="1" x14ac:dyDescent="0.25">
      <c r="A34" s="22">
        <v>28</v>
      </c>
      <c r="B34" s="21" t="s">
        <v>59</v>
      </c>
      <c r="C34" s="21"/>
      <c r="D34" s="18"/>
      <c r="E34" s="21"/>
      <c r="F34" s="21"/>
      <c r="G34" s="21"/>
      <c r="H34" s="18"/>
      <c r="I34" s="21"/>
      <c r="J34" s="21"/>
      <c r="K34" s="21"/>
      <c r="L34" s="21"/>
      <c r="M34" s="21"/>
      <c r="N34" s="21"/>
      <c r="O34" s="21"/>
      <c r="P34" s="21"/>
      <c r="Q34" s="22"/>
      <c r="R34" s="22"/>
      <c r="S34" s="22"/>
      <c r="T34" s="22"/>
      <c r="U34" s="22"/>
      <c r="V34" s="22"/>
      <c r="W34" s="22"/>
      <c r="X34" s="22"/>
      <c r="Y34" s="22"/>
      <c r="Z34" s="22"/>
      <c r="AA34" s="21"/>
    </row>
    <row r="35" spans="1:27" s="20" customFormat="1" x14ac:dyDescent="0.25">
      <c r="A35" s="22">
        <v>28</v>
      </c>
      <c r="B35" s="21" t="s">
        <v>53</v>
      </c>
      <c r="C35" s="21"/>
      <c r="D35" s="18"/>
      <c r="E35" s="21"/>
      <c r="F35" s="21"/>
      <c r="G35" s="21"/>
      <c r="H35" s="18"/>
      <c r="I35" s="21"/>
      <c r="J35" s="21"/>
      <c r="K35" s="21"/>
      <c r="L35" s="18"/>
      <c r="M35" s="21"/>
      <c r="N35" s="21"/>
      <c r="O35" s="21"/>
      <c r="P35" s="21"/>
      <c r="Q35" s="22"/>
      <c r="R35" s="22"/>
      <c r="S35" s="22"/>
      <c r="T35" s="22"/>
      <c r="U35" s="22"/>
      <c r="V35" s="22"/>
      <c r="W35" s="22"/>
      <c r="X35" s="22"/>
      <c r="Y35" s="22"/>
      <c r="Z35" s="22"/>
      <c r="AA35" s="21"/>
    </row>
    <row r="36" spans="1:27" s="20" customFormat="1" x14ac:dyDescent="0.25">
      <c r="A36" s="22">
        <v>29</v>
      </c>
      <c r="B36" s="21" t="s">
        <v>60</v>
      </c>
      <c r="C36" s="21"/>
      <c r="D36" s="18"/>
      <c r="E36" s="21"/>
      <c r="F36" s="21"/>
      <c r="G36" s="21"/>
      <c r="H36" s="21"/>
      <c r="I36" s="21"/>
      <c r="J36" s="21"/>
      <c r="K36" s="21"/>
      <c r="L36" s="21"/>
      <c r="M36" s="21"/>
      <c r="N36" s="21"/>
      <c r="O36" s="21"/>
      <c r="P36" s="21"/>
      <c r="Q36" s="22"/>
      <c r="R36" s="22"/>
      <c r="S36" s="22"/>
      <c r="T36" s="22"/>
      <c r="U36" s="22"/>
      <c r="V36" s="22"/>
      <c r="W36" s="22"/>
      <c r="X36" s="22"/>
      <c r="Y36" s="22"/>
      <c r="Z36" s="22"/>
      <c r="AA36" s="21"/>
    </row>
    <row r="37" spans="1:27" s="20" customFormat="1" ht="51" x14ac:dyDescent="0.25">
      <c r="A37" s="22">
        <v>30</v>
      </c>
      <c r="B37" s="21" t="s">
        <v>61</v>
      </c>
      <c r="C37" s="21">
        <v>1</v>
      </c>
      <c r="D37" s="18" t="s">
        <v>219</v>
      </c>
      <c r="E37" s="21"/>
      <c r="F37" s="21"/>
      <c r="G37" s="21">
        <v>1</v>
      </c>
      <c r="H37" s="21">
        <v>5</v>
      </c>
      <c r="I37" s="21"/>
      <c r="J37" s="21"/>
      <c r="K37" s="21">
        <v>2</v>
      </c>
      <c r="L37" s="21">
        <v>19</v>
      </c>
      <c r="M37" s="21"/>
      <c r="N37" s="21"/>
      <c r="O37" s="21"/>
      <c r="P37" s="21"/>
      <c r="Q37" s="22"/>
      <c r="R37" s="22"/>
      <c r="S37" s="22"/>
      <c r="T37" s="22"/>
      <c r="U37" s="22">
        <v>6</v>
      </c>
      <c r="V37" s="22">
        <v>48</v>
      </c>
      <c r="W37" s="22"/>
      <c r="X37" s="22"/>
      <c r="Y37" s="22">
        <v>1</v>
      </c>
      <c r="Z37" s="22"/>
      <c r="AA37" s="21" t="s">
        <v>220</v>
      </c>
    </row>
    <row r="38" spans="1:27" s="20" customFormat="1" x14ac:dyDescent="0.25">
      <c r="A38" s="22">
        <v>31</v>
      </c>
      <c r="B38" s="21" t="s">
        <v>62</v>
      </c>
      <c r="C38" s="21"/>
      <c r="D38" s="18"/>
      <c r="E38" s="21"/>
      <c r="F38" s="21"/>
      <c r="G38" s="21"/>
      <c r="H38" s="18"/>
      <c r="I38" s="21"/>
      <c r="J38" s="21"/>
      <c r="K38" s="21"/>
      <c r="L38" s="21"/>
      <c r="M38" s="21"/>
      <c r="N38" s="21"/>
      <c r="O38" s="21"/>
      <c r="P38" s="21"/>
      <c r="Q38" s="22"/>
      <c r="R38" s="22"/>
      <c r="S38" s="22"/>
      <c r="T38" s="22"/>
      <c r="U38" s="22"/>
      <c r="V38" s="22"/>
      <c r="W38" s="22"/>
      <c r="X38" s="22"/>
      <c r="Y38" s="22"/>
      <c r="Z38" s="22"/>
      <c r="AA38" s="21"/>
    </row>
    <row r="39" spans="1:27" s="20" customFormat="1" ht="51" x14ac:dyDescent="0.25">
      <c r="A39" s="22">
        <v>32</v>
      </c>
      <c r="B39" s="21" t="s">
        <v>63</v>
      </c>
      <c r="C39" s="21">
        <v>1</v>
      </c>
      <c r="D39" s="18" t="s">
        <v>241</v>
      </c>
      <c r="E39" s="21"/>
      <c r="F39" s="21"/>
      <c r="G39" s="21">
        <v>3</v>
      </c>
      <c r="H39" s="18">
        <v>3</v>
      </c>
      <c r="I39" s="21">
        <v>15</v>
      </c>
      <c r="J39" s="18">
        <v>15</v>
      </c>
      <c r="K39" s="21">
        <v>9</v>
      </c>
      <c r="L39" s="18">
        <v>9</v>
      </c>
      <c r="M39" s="21">
        <v>4</v>
      </c>
      <c r="N39" s="21">
        <v>4</v>
      </c>
      <c r="O39" s="21">
        <v>4</v>
      </c>
      <c r="P39" s="21">
        <v>4</v>
      </c>
      <c r="Q39" s="22">
        <v>5</v>
      </c>
      <c r="R39" s="22">
        <v>5</v>
      </c>
      <c r="S39" s="22"/>
      <c r="T39" s="22"/>
      <c r="U39" s="22">
        <v>3</v>
      </c>
      <c r="V39" s="22">
        <v>3</v>
      </c>
      <c r="W39" s="22"/>
      <c r="X39" s="22"/>
      <c r="Y39" s="22"/>
      <c r="Z39" s="22"/>
      <c r="AA39" s="21"/>
    </row>
    <row r="40" spans="1:27" s="20" customFormat="1" x14ac:dyDescent="0.25">
      <c r="A40" s="22">
        <v>33</v>
      </c>
      <c r="B40" s="21" t="s">
        <v>64</v>
      </c>
      <c r="C40" s="18"/>
      <c r="D40" s="18"/>
      <c r="E40" s="21"/>
      <c r="F40" s="21"/>
      <c r="G40" s="21"/>
      <c r="H40" s="18"/>
      <c r="I40" s="21"/>
      <c r="J40" s="21"/>
      <c r="K40" s="21"/>
      <c r="L40" s="21"/>
      <c r="M40" s="21"/>
      <c r="N40" s="21"/>
      <c r="O40" s="21"/>
      <c r="P40" s="21"/>
      <c r="Q40" s="22"/>
      <c r="R40" s="22"/>
      <c r="S40" s="22"/>
      <c r="T40" s="22"/>
      <c r="U40" s="22"/>
      <c r="V40" s="22"/>
      <c r="W40" s="22"/>
      <c r="X40" s="22"/>
      <c r="Y40" s="22"/>
      <c r="Z40" s="22"/>
      <c r="AA40" s="21"/>
    </row>
    <row r="41" spans="1:27" s="20" customFormat="1" ht="51" x14ac:dyDescent="0.25">
      <c r="A41" s="22">
        <v>34</v>
      </c>
      <c r="B41" s="21" t="s">
        <v>65</v>
      </c>
      <c r="C41" s="21">
        <v>1</v>
      </c>
      <c r="D41" s="18" t="s">
        <v>234</v>
      </c>
      <c r="E41" s="21">
        <v>2</v>
      </c>
      <c r="F41" s="21">
        <v>2</v>
      </c>
      <c r="G41" s="21">
        <v>25</v>
      </c>
      <c r="H41" s="21">
        <v>25</v>
      </c>
      <c r="I41" s="21">
        <v>8</v>
      </c>
      <c r="J41" s="21">
        <v>8</v>
      </c>
      <c r="K41" s="21">
        <v>11</v>
      </c>
      <c r="L41" s="21">
        <v>11</v>
      </c>
      <c r="M41" s="21">
        <v>3</v>
      </c>
      <c r="N41" s="21">
        <v>3</v>
      </c>
      <c r="O41" s="21">
        <v>2</v>
      </c>
      <c r="P41" s="21">
        <v>2</v>
      </c>
      <c r="Q41" s="22"/>
      <c r="R41" s="22"/>
      <c r="S41" s="22"/>
      <c r="T41" s="22"/>
      <c r="U41" s="22"/>
      <c r="V41" s="22"/>
      <c r="W41" s="22">
        <v>2</v>
      </c>
      <c r="X41" s="22">
        <v>2</v>
      </c>
      <c r="Y41" s="22">
        <v>1</v>
      </c>
      <c r="Z41" s="22">
        <v>2</v>
      </c>
      <c r="AA41" s="18"/>
    </row>
    <row r="42" spans="1:27" s="20" customFormat="1" x14ac:dyDescent="0.25">
      <c r="A42" s="22">
        <v>35</v>
      </c>
      <c r="B42" s="21" t="s">
        <v>66</v>
      </c>
      <c r="C42" s="21"/>
      <c r="D42" s="18"/>
      <c r="E42" s="21"/>
      <c r="F42" s="21"/>
      <c r="G42" s="21"/>
      <c r="H42" s="21"/>
      <c r="I42" s="21"/>
      <c r="J42" s="21"/>
      <c r="K42" s="21"/>
      <c r="L42" s="21"/>
      <c r="M42" s="21"/>
      <c r="N42" s="21"/>
      <c r="O42" s="21"/>
      <c r="P42" s="21"/>
      <c r="Q42" s="22"/>
      <c r="R42" s="22"/>
      <c r="S42" s="22"/>
      <c r="T42" s="22"/>
      <c r="U42" s="22"/>
      <c r="V42" s="22"/>
      <c r="W42" s="22"/>
      <c r="X42" s="22"/>
      <c r="Y42" s="22"/>
      <c r="Z42" s="22"/>
      <c r="AA42" s="21"/>
    </row>
    <row r="43" spans="1:27" s="20" customFormat="1" ht="89.25" x14ac:dyDescent="0.25">
      <c r="A43" s="22">
        <v>36</v>
      </c>
      <c r="B43" s="21" t="s">
        <v>67</v>
      </c>
      <c r="C43" s="21">
        <v>1</v>
      </c>
      <c r="D43" s="18" t="s">
        <v>214</v>
      </c>
      <c r="E43" s="21">
        <v>3</v>
      </c>
      <c r="F43" s="21">
        <v>3</v>
      </c>
      <c r="G43" s="21"/>
      <c r="H43" s="21"/>
      <c r="I43" s="21"/>
      <c r="J43" s="21"/>
      <c r="K43" s="21"/>
      <c r="L43" s="21"/>
      <c r="M43" s="21"/>
      <c r="N43" s="21"/>
      <c r="O43" s="21"/>
      <c r="P43" s="21"/>
      <c r="Q43" s="22"/>
      <c r="R43" s="22"/>
      <c r="S43" s="22"/>
      <c r="T43" s="22"/>
      <c r="U43" s="22"/>
      <c r="V43" s="22"/>
      <c r="W43" s="22"/>
      <c r="X43" s="22"/>
      <c r="Y43" s="22">
        <v>1</v>
      </c>
      <c r="Z43" s="22"/>
      <c r="AA43" s="21" t="s">
        <v>215</v>
      </c>
    </row>
    <row r="44" spans="1:27" s="20" customFormat="1" ht="51" x14ac:dyDescent="0.25">
      <c r="A44" s="22">
        <v>37</v>
      </c>
      <c r="B44" s="21" t="s">
        <v>68</v>
      </c>
      <c r="C44" s="21">
        <v>1</v>
      </c>
      <c r="D44" s="18" t="s">
        <v>216</v>
      </c>
      <c r="E44" s="21">
        <v>2</v>
      </c>
      <c r="F44" s="21">
        <v>2</v>
      </c>
      <c r="G44" s="21"/>
      <c r="H44" s="21"/>
      <c r="I44" s="21"/>
      <c r="J44" s="21"/>
      <c r="K44" s="21"/>
      <c r="L44" s="21"/>
      <c r="M44" s="21"/>
      <c r="N44" s="21"/>
      <c r="O44" s="21"/>
      <c r="P44" s="21"/>
      <c r="Q44" s="22"/>
      <c r="R44" s="22"/>
      <c r="S44" s="22">
        <v>1</v>
      </c>
      <c r="T44" s="22">
        <v>1</v>
      </c>
      <c r="U44" s="22">
        <v>1</v>
      </c>
      <c r="V44" s="22">
        <v>12</v>
      </c>
      <c r="W44" s="22">
        <v>3</v>
      </c>
      <c r="X44" s="22">
        <v>3</v>
      </c>
      <c r="Y44" s="22"/>
      <c r="Z44" s="22"/>
      <c r="AA44" s="21"/>
    </row>
    <row r="45" spans="1:27" s="20" customFormat="1" ht="51" x14ac:dyDescent="0.25">
      <c r="A45" s="22">
        <v>38</v>
      </c>
      <c r="B45" s="21" t="s">
        <v>69</v>
      </c>
      <c r="C45" s="21">
        <v>1</v>
      </c>
      <c r="D45" s="18" t="s">
        <v>225</v>
      </c>
      <c r="E45" s="21"/>
      <c r="F45" s="21"/>
      <c r="G45" s="21"/>
      <c r="H45" s="21"/>
      <c r="I45" s="21"/>
      <c r="J45" s="21"/>
      <c r="K45" s="21"/>
      <c r="L45" s="21"/>
      <c r="M45" s="21"/>
      <c r="N45" s="21"/>
      <c r="O45" s="21"/>
      <c r="P45" s="21"/>
      <c r="Q45" s="22"/>
      <c r="R45" s="22"/>
      <c r="S45" s="22"/>
      <c r="T45" s="22"/>
      <c r="U45" s="22"/>
      <c r="V45" s="22"/>
      <c r="W45" s="22"/>
      <c r="X45" s="22"/>
      <c r="Y45" s="22"/>
      <c r="Z45" s="22"/>
      <c r="AA45" s="21" t="s">
        <v>120</v>
      </c>
    </row>
    <row r="46" spans="1:27" s="20" customFormat="1" x14ac:dyDescent="0.25">
      <c r="A46" s="22">
        <v>39</v>
      </c>
      <c r="B46" s="21" t="s">
        <v>70</v>
      </c>
      <c r="C46" s="21"/>
      <c r="D46" s="18"/>
      <c r="E46" s="21"/>
      <c r="F46" s="21"/>
      <c r="G46" s="21"/>
      <c r="H46" s="21"/>
      <c r="I46" s="21"/>
      <c r="J46" s="18"/>
      <c r="K46" s="21"/>
      <c r="L46" s="18"/>
      <c r="M46" s="21"/>
      <c r="N46" s="18"/>
      <c r="O46" s="21"/>
      <c r="P46" s="21"/>
      <c r="Q46" s="22"/>
      <c r="R46" s="22"/>
      <c r="S46" s="22"/>
      <c r="T46" s="22"/>
      <c r="U46" s="22"/>
      <c r="V46" s="22"/>
      <c r="W46" s="22"/>
      <c r="X46" s="22"/>
      <c r="Y46" s="22"/>
      <c r="Z46" s="16"/>
      <c r="AA46" s="21"/>
    </row>
    <row r="47" spans="1:27" s="20" customFormat="1" ht="51" x14ac:dyDescent="0.25">
      <c r="A47" s="22">
        <v>40</v>
      </c>
      <c r="B47" s="21" t="s">
        <v>71</v>
      </c>
      <c r="C47" s="21">
        <v>1</v>
      </c>
      <c r="D47" s="18" t="s">
        <v>228</v>
      </c>
      <c r="E47" s="21">
        <v>1</v>
      </c>
      <c r="F47" s="21">
        <v>1</v>
      </c>
      <c r="G47" s="21">
        <v>2</v>
      </c>
      <c r="H47" s="21">
        <v>2</v>
      </c>
      <c r="I47" s="21">
        <v>3</v>
      </c>
      <c r="J47" s="21">
        <v>3</v>
      </c>
      <c r="K47" s="21">
        <v>10</v>
      </c>
      <c r="L47" s="21">
        <v>10</v>
      </c>
      <c r="M47" s="21"/>
      <c r="N47" s="21"/>
      <c r="O47" s="21"/>
      <c r="P47" s="21"/>
      <c r="Q47" s="22">
        <v>10</v>
      </c>
      <c r="R47" s="22">
        <v>10</v>
      </c>
      <c r="S47" s="22"/>
      <c r="T47" s="22"/>
      <c r="U47" s="22"/>
      <c r="V47" s="22"/>
      <c r="W47" s="22">
        <v>9</v>
      </c>
      <c r="X47" s="22">
        <v>9</v>
      </c>
      <c r="Y47" s="22"/>
      <c r="Z47" s="22"/>
      <c r="AA47" s="21"/>
    </row>
    <row r="48" spans="1:27" s="20" customFormat="1" x14ac:dyDescent="0.25">
      <c r="A48" s="22">
        <v>41</v>
      </c>
      <c r="B48" s="21" t="s">
        <v>72</v>
      </c>
      <c r="C48" s="21"/>
      <c r="D48" s="18"/>
      <c r="E48" s="21"/>
      <c r="F48" s="21"/>
      <c r="G48" s="21"/>
      <c r="H48" s="21"/>
      <c r="I48" s="21"/>
      <c r="J48" s="21"/>
      <c r="K48" s="21"/>
      <c r="L48" s="21"/>
      <c r="M48" s="21"/>
      <c r="N48" s="21"/>
      <c r="O48" s="21"/>
      <c r="P48" s="21"/>
      <c r="Q48" s="22"/>
      <c r="R48" s="22"/>
      <c r="S48" s="22"/>
      <c r="T48" s="22"/>
      <c r="U48" s="22"/>
      <c r="V48" s="22"/>
      <c r="W48" s="22"/>
      <c r="X48" s="22"/>
      <c r="Y48" s="22"/>
      <c r="Z48" s="22"/>
      <c r="AA48" s="21"/>
    </row>
    <row r="49" spans="1:27" s="20" customFormat="1" ht="51" x14ac:dyDescent="0.25">
      <c r="A49" s="22">
        <v>42</v>
      </c>
      <c r="B49" s="21" t="s">
        <v>73</v>
      </c>
      <c r="C49" s="21">
        <v>1</v>
      </c>
      <c r="D49" s="18" t="s">
        <v>211</v>
      </c>
      <c r="E49" s="21">
        <v>1</v>
      </c>
      <c r="F49" s="21">
        <v>1</v>
      </c>
      <c r="G49" s="21"/>
      <c r="H49" s="21"/>
      <c r="I49" s="21"/>
      <c r="J49" s="21"/>
      <c r="K49" s="21"/>
      <c r="L49" s="21"/>
      <c r="M49" s="21"/>
      <c r="N49" s="21"/>
      <c r="O49" s="21"/>
      <c r="P49" s="21"/>
      <c r="Q49" s="22"/>
      <c r="R49" s="22"/>
      <c r="S49" s="22"/>
      <c r="T49" s="22"/>
      <c r="U49" s="22">
        <v>5</v>
      </c>
      <c r="V49" s="22">
        <v>5</v>
      </c>
      <c r="W49" s="22">
        <v>1</v>
      </c>
      <c r="X49" s="22">
        <v>1</v>
      </c>
      <c r="Y49" s="22"/>
      <c r="Z49" s="22"/>
      <c r="AA49" s="21"/>
    </row>
    <row r="50" spans="1:27" s="20" customFormat="1" ht="51" x14ac:dyDescent="0.25">
      <c r="A50" s="22">
        <v>43</v>
      </c>
      <c r="B50" s="21" t="s">
        <v>74</v>
      </c>
      <c r="C50" s="21">
        <v>1</v>
      </c>
      <c r="D50" s="18" t="s">
        <v>237</v>
      </c>
      <c r="E50" s="21">
        <v>1</v>
      </c>
      <c r="F50" s="21">
        <v>1</v>
      </c>
      <c r="G50" s="21">
        <v>1</v>
      </c>
      <c r="H50" s="21">
        <v>1</v>
      </c>
      <c r="I50" s="21"/>
      <c r="J50" s="21"/>
      <c r="K50" s="21">
        <v>1</v>
      </c>
      <c r="L50" s="21">
        <v>1</v>
      </c>
      <c r="M50" s="21"/>
      <c r="N50" s="21"/>
      <c r="O50" s="21"/>
      <c r="P50" s="21"/>
      <c r="Q50" s="22"/>
      <c r="R50" s="22"/>
      <c r="S50" s="22"/>
      <c r="T50" s="22"/>
      <c r="U50" s="22">
        <v>2</v>
      </c>
      <c r="V50" s="22">
        <v>2</v>
      </c>
      <c r="W50" s="22">
        <v>1</v>
      </c>
      <c r="X50" s="22">
        <v>1</v>
      </c>
      <c r="Y50" s="22"/>
      <c r="Z50" s="22"/>
      <c r="AA50" s="21"/>
    </row>
    <row r="51" spans="1:27" s="20" customFormat="1" ht="51" x14ac:dyDescent="0.25">
      <c r="A51" s="22">
        <v>44</v>
      </c>
      <c r="B51" s="21" t="s">
        <v>75</v>
      </c>
      <c r="C51" s="21">
        <v>1</v>
      </c>
      <c r="D51" s="18" t="s">
        <v>232</v>
      </c>
      <c r="E51" s="21"/>
      <c r="F51" s="21"/>
      <c r="G51" s="21"/>
      <c r="H51" s="21"/>
      <c r="I51" s="21"/>
      <c r="J51" s="21"/>
      <c r="K51" s="21"/>
      <c r="L51" s="21"/>
      <c r="M51" s="21"/>
      <c r="N51" s="21"/>
      <c r="O51" s="21"/>
      <c r="P51" s="21"/>
      <c r="Q51" s="22"/>
      <c r="R51" s="22"/>
      <c r="S51" s="22"/>
      <c r="T51" s="22"/>
      <c r="U51" s="22"/>
      <c r="V51" s="22"/>
      <c r="W51" s="22"/>
      <c r="X51" s="22"/>
      <c r="Y51" s="22"/>
      <c r="Z51" s="16"/>
      <c r="AA51" s="21" t="s">
        <v>224</v>
      </c>
    </row>
    <row r="52" spans="1:27" s="20" customFormat="1" ht="51" x14ac:dyDescent="0.25">
      <c r="A52" s="22">
        <v>45</v>
      </c>
      <c r="B52" s="21" t="s">
        <v>76</v>
      </c>
      <c r="C52" s="21">
        <v>1</v>
      </c>
      <c r="D52" s="18" t="s">
        <v>230</v>
      </c>
      <c r="E52" s="21">
        <v>1</v>
      </c>
      <c r="F52" s="21">
        <v>1</v>
      </c>
      <c r="G52" s="21"/>
      <c r="H52" s="21"/>
      <c r="I52" s="21">
        <v>9</v>
      </c>
      <c r="J52" s="21">
        <v>9</v>
      </c>
      <c r="K52" s="21">
        <v>15</v>
      </c>
      <c r="L52" s="21">
        <v>15</v>
      </c>
      <c r="M52" s="21">
        <v>8</v>
      </c>
      <c r="N52" s="21">
        <v>8</v>
      </c>
      <c r="O52" s="21"/>
      <c r="P52" s="21"/>
      <c r="Q52" s="22"/>
      <c r="R52" s="22"/>
      <c r="S52" s="22"/>
      <c r="T52" s="22"/>
      <c r="U52" s="22">
        <v>14</v>
      </c>
      <c r="V52" s="22">
        <v>14</v>
      </c>
      <c r="W52" s="22">
        <v>1</v>
      </c>
      <c r="X52" s="22">
        <v>1</v>
      </c>
      <c r="Y52" s="22">
        <v>1</v>
      </c>
      <c r="Z52" s="22"/>
      <c r="AA52" s="21"/>
    </row>
    <row r="53" spans="1:27" s="20" customFormat="1" ht="51" x14ac:dyDescent="0.25">
      <c r="A53" s="22">
        <v>46</v>
      </c>
      <c r="B53" s="21" t="s">
        <v>77</v>
      </c>
      <c r="C53" s="21">
        <v>1</v>
      </c>
      <c r="D53" s="27" t="s">
        <v>238</v>
      </c>
      <c r="E53" s="21"/>
      <c r="F53" s="21"/>
      <c r="G53" s="21">
        <v>17</v>
      </c>
      <c r="H53" s="21">
        <v>17</v>
      </c>
      <c r="I53" s="21"/>
      <c r="J53" s="21"/>
      <c r="K53" s="21">
        <v>16</v>
      </c>
      <c r="L53" s="21">
        <v>16</v>
      </c>
      <c r="M53" s="21"/>
      <c r="N53" s="21"/>
      <c r="O53" s="21">
        <v>9</v>
      </c>
      <c r="P53" s="21">
        <v>9</v>
      </c>
      <c r="Q53" s="22"/>
      <c r="R53" s="22"/>
      <c r="S53" s="22"/>
      <c r="T53" s="22"/>
      <c r="U53" s="22">
        <v>30</v>
      </c>
      <c r="V53" s="22">
        <v>30</v>
      </c>
      <c r="W53" s="22"/>
      <c r="X53" s="22"/>
      <c r="Y53" s="22"/>
      <c r="Z53" s="22"/>
      <c r="AA53" s="21"/>
    </row>
    <row r="54" spans="1:27" s="20" customFormat="1" x14ac:dyDescent="0.25">
      <c r="A54" s="22">
        <v>47</v>
      </c>
      <c r="B54" s="21" t="s">
        <v>78</v>
      </c>
      <c r="C54" s="21"/>
      <c r="D54" s="21"/>
      <c r="E54" s="21"/>
      <c r="F54" s="21"/>
      <c r="G54" s="21"/>
      <c r="H54" s="21"/>
      <c r="I54" s="21"/>
      <c r="J54" s="21"/>
      <c r="K54" s="21"/>
      <c r="L54" s="21"/>
      <c r="M54" s="21"/>
      <c r="N54" s="21"/>
      <c r="O54" s="21"/>
      <c r="P54" s="21"/>
      <c r="Q54" s="22"/>
      <c r="R54" s="22"/>
      <c r="S54" s="22"/>
      <c r="T54" s="22"/>
      <c r="U54" s="22"/>
      <c r="V54" s="22"/>
      <c r="W54" s="22"/>
      <c r="X54" s="22"/>
      <c r="Y54" s="22"/>
      <c r="Z54" s="22"/>
      <c r="AA54" s="21"/>
    </row>
    <row r="55" spans="1:27" s="23" customFormat="1" x14ac:dyDescent="0.25">
      <c r="A55" s="22">
        <v>48</v>
      </c>
      <c r="B55" s="21" t="s">
        <v>79</v>
      </c>
      <c r="C55" s="21"/>
      <c r="D55" s="18"/>
      <c r="E55" s="21"/>
      <c r="F55" s="21"/>
      <c r="G55" s="21"/>
      <c r="H55" s="21"/>
      <c r="I55" s="21"/>
      <c r="J55" s="21"/>
      <c r="K55" s="21"/>
      <c r="L55" s="21"/>
      <c r="M55" s="21"/>
      <c r="N55" s="21"/>
      <c r="O55" s="21"/>
      <c r="P55" s="21"/>
      <c r="Q55" s="22"/>
      <c r="R55" s="22"/>
      <c r="S55" s="22"/>
      <c r="T55" s="22"/>
      <c r="U55" s="22"/>
      <c r="V55" s="22"/>
      <c r="W55" s="22"/>
      <c r="X55" s="22"/>
      <c r="Y55" s="22"/>
      <c r="Z55" s="22"/>
      <c r="AA55" s="21"/>
    </row>
    <row r="56" spans="1:27" s="20" customFormat="1" x14ac:dyDescent="0.25">
      <c r="A56" s="22">
        <v>49</v>
      </c>
      <c r="B56" s="21" t="s">
        <v>80</v>
      </c>
      <c r="C56" s="21"/>
      <c r="D56" s="18"/>
      <c r="E56" s="21"/>
      <c r="F56" s="21"/>
      <c r="G56" s="21"/>
      <c r="H56" s="21"/>
      <c r="I56" s="21"/>
      <c r="J56" s="21"/>
      <c r="K56" s="21"/>
      <c r="L56" s="21"/>
      <c r="M56" s="21"/>
      <c r="N56" s="21"/>
      <c r="O56" s="21"/>
      <c r="P56" s="21"/>
      <c r="Q56" s="22"/>
      <c r="R56" s="22"/>
      <c r="S56" s="22"/>
      <c r="T56" s="22"/>
      <c r="U56" s="22"/>
      <c r="V56" s="22"/>
      <c r="W56" s="22"/>
      <c r="X56" s="22"/>
      <c r="Y56" s="22"/>
      <c r="Z56" s="22"/>
      <c r="AA56" s="21"/>
    </row>
    <row r="57" spans="1:27" s="20" customFormat="1" x14ac:dyDescent="0.25">
      <c r="A57" s="22">
        <v>50</v>
      </c>
      <c r="B57" s="21" t="s">
        <v>81</v>
      </c>
      <c r="C57" s="18"/>
      <c r="D57" s="18"/>
      <c r="E57" s="21"/>
      <c r="F57" s="21"/>
      <c r="G57" s="21"/>
      <c r="H57" s="21"/>
      <c r="I57" s="21"/>
      <c r="J57" s="21"/>
      <c r="K57" s="21"/>
      <c r="L57" s="21"/>
      <c r="M57" s="21"/>
      <c r="N57" s="21"/>
      <c r="O57" s="21"/>
      <c r="P57" s="21"/>
      <c r="Q57" s="22"/>
      <c r="R57" s="22"/>
      <c r="S57" s="22"/>
      <c r="T57" s="22"/>
      <c r="U57" s="22"/>
      <c r="V57" s="22"/>
      <c r="W57" s="22"/>
      <c r="X57" s="22"/>
      <c r="Y57" s="22"/>
      <c r="Z57" s="22"/>
      <c r="AA57" s="21"/>
    </row>
    <row r="58" spans="1:27" s="23" customFormat="1" ht="51" x14ac:dyDescent="0.25">
      <c r="A58" s="22">
        <v>51</v>
      </c>
      <c r="B58" s="21" t="s">
        <v>82</v>
      </c>
      <c r="C58" s="18">
        <v>1</v>
      </c>
      <c r="D58" s="18" t="s">
        <v>227</v>
      </c>
      <c r="E58" s="21">
        <v>3</v>
      </c>
      <c r="F58" s="21">
        <v>4</v>
      </c>
      <c r="G58" s="21">
        <v>7</v>
      </c>
      <c r="H58" s="21">
        <v>7</v>
      </c>
      <c r="I58" s="21"/>
      <c r="J58" s="21"/>
      <c r="K58" s="21"/>
      <c r="L58" s="21"/>
      <c r="M58" s="21"/>
      <c r="N58" s="21"/>
      <c r="O58" s="21">
        <v>5</v>
      </c>
      <c r="P58" s="21">
        <v>5</v>
      </c>
      <c r="Q58" s="22"/>
      <c r="R58" s="22"/>
      <c r="S58" s="22"/>
      <c r="T58" s="22"/>
      <c r="U58" s="22">
        <v>35</v>
      </c>
      <c r="V58" s="22">
        <v>35</v>
      </c>
      <c r="W58" s="22">
        <v>1</v>
      </c>
      <c r="X58" s="22">
        <v>1</v>
      </c>
      <c r="Y58" s="22">
        <v>1</v>
      </c>
      <c r="Z58" s="22"/>
      <c r="AA58" s="21"/>
    </row>
    <row r="59" spans="1:27" s="20" customFormat="1" ht="51" x14ac:dyDescent="0.25">
      <c r="A59" s="22">
        <v>52</v>
      </c>
      <c r="B59" s="21" t="s">
        <v>83</v>
      </c>
      <c r="C59" s="18">
        <v>1</v>
      </c>
      <c r="D59" s="18" t="s">
        <v>217</v>
      </c>
      <c r="E59" s="21">
        <v>1</v>
      </c>
      <c r="F59" s="21">
        <v>1</v>
      </c>
      <c r="G59" s="21"/>
      <c r="H59" s="21"/>
      <c r="I59" s="21"/>
      <c r="J59" s="21"/>
      <c r="K59" s="21"/>
      <c r="L59" s="21"/>
      <c r="M59" s="21"/>
      <c r="N59" s="21"/>
      <c r="O59" s="21"/>
      <c r="P59" s="21"/>
      <c r="Q59" s="22"/>
      <c r="R59" s="22"/>
      <c r="S59" s="22"/>
      <c r="T59" s="22"/>
      <c r="U59" s="22">
        <v>6</v>
      </c>
      <c r="V59" s="22">
        <v>6</v>
      </c>
      <c r="W59" s="22">
        <v>6</v>
      </c>
      <c r="X59" s="22">
        <v>6</v>
      </c>
      <c r="Y59" s="22"/>
      <c r="Z59" s="22"/>
      <c r="AA59" s="21"/>
    </row>
    <row r="60" spans="1:27" s="23" customFormat="1" ht="51" x14ac:dyDescent="0.25">
      <c r="A60" s="22">
        <v>53</v>
      </c>
      <c r="B60" s="21" t="s">
        <v>84</v>
      </c>
      <c r="C60" s="18">
        <v>1</v>
      </c>
      <c r="D60" s="18" t="s">
        <v>218</v>
      </c>
      <c r="E60" s="21">
        <v>3</v>
      </c>
      <c r="F60" s="21">
        <v>5</v>
      </c>
      <c r="G60" s="21">
        <v>12</v>
      </c>
      <c r="H60" s="21">
        <v>12</v>
      </c>
      <c r="I60" s="21">
        <v>4</v>
      </c>
      <c r="J60" s="21">
        <v>4</v>
      </c>
      <c r="K60" s="21">
        <v>75</v>
      </c>
      <c r="L60" s="21">
        <v>75</v>
      </c>
      <c r="M60" s="21"/>
      <c r="N60" s="21"/>
      <c r="O60" s="21"/>
      <c r="P60" s="21"/>
      <c r="Q60" s="22"/>
      <c r="R60" s="22"/>
      <c r="S60" s="22">
        <v>5</v>
      </c>
      <c r="T60" s="22">
        <v>5</v>
      </c>
      <c r="U60" s="22">
        <v>61</v>
      </c>
      <c r="V60" s="22">
        <v>61</v>
      </c>
      <c r="W60" s="22">
        <v>2</v>
      </c>
      <c r="X60" s="22">
        <v>2</v>
      </c>
      <c r="Y60" s="22">
        <v>1</v>
      </c>
      <c r="Z60" s="22">
        <v>9</v>
      </c>
      <c r="AA60" s="21" t="s">
        <v>220</v>
      </c>
    </row>
    <row r="61" spans="1:27" s="20" customFormat="1" ht="51" x14ac:dyDescent="0.25">
      <c r="A61" s="22">
        <v>54</v>
      </c>
      <c r="B61" s="21" t="s">
        <v>85</v>
      </c>
      <c r="C61" s="18">
        <v>1</v>
      </c>
      <c r="D61" s="18" t="s">
        <v>223</v>
      </c>
      <c r="E61" s="21"/>
      <c r="F61" s="21"/>
      <c r="G61" s="21"/>
      <c r="H61" s="21"/>
      <c r="I61" s="21"/>
      <c r="J61" s="21"/>
      <c r="K61" s="21"/>
      <c r="L61" s="21"/>
      <c r="M61" s="21"/>
      <c r="N61" s="21"/>
      <c r="O61" s="21"/>
      <c r="P61" s="21"/>
      <c r="Q61" s="22"/>
      <c r="R61" s="22"/>
      <c r="S61" s="22"/>
      <c r="T61" s="22"/>
      <c r="U61" s="22"/>
      <c r="V61" s="22"/>
      <c r="W61" s="22"/>
      <c r="X61" s="22"/>
      <c r="Y61" s="22"/>
      <c r="Z61" s="22"/>
      <c r="AA61" s="21" t="s">
        <v>224</v>
      </c>
    </row>
    <row r="62" spans="1:27" s="23" customFormat="1" x14ac:dyDescent="0.25">
      <c r="A62" s="22">
        <v>55</v>
      </c>
      <c r="B62" s="21" t="s">
        <v>86</v>
      </c>
      <c r="C62" s="21"/>
      <c r="D62" s="18"/>
      <c r="E62" s="21"/>
      <c r="F62" s="21"/>
      <c r="G62" s="21"/>
      <c r="H62" s="21"/>
      <c r="I62" s="21"/>
      <c r="J62" s="21"/>
      <c r="K62" s="21"/>
      <c r="L62" s="21"/>
      <c r="M62" s="21"/>
      <c r="N62" s="21"/>
      <c r="O62" s="21"/>
      <c r="P62" s="21"/>
      <c r="Q62" s="22"/>
      <c r="R62" s="22"/>
      <c r="S62" s="22"/>
      <c r="T62" s="22"/>
      <c r="U62" s="22"/>
      <c r="V62" s="22"/>
      <c r="W62" s="22"/>
      <c r="X62" s="22"/>
      <c r="Y62" s="22"/>
      <c r="Z62" s="22"/>
      <c r="AA62" s="21"/>
    </row>
    <row r="63" spans="1:27" s="20" customFormat="1" ht="51" x14ac:dyDescent="0.25">
      <c r="A63" s="22">
        <v>56</v>
      </c>
      <c r="B63" s="21" t="s">
        <v>87</v>
      </c>
      <c r="C63" s="21">
        <v>1</v>
      </c>
      <c r="D63" s="18" t="s">
        <v>245</v>
      </c>
      <c r="E63" s="21"/>
      <c r="F63" s="21"/>
      <c r="G63" s="21">
        <v>2</v>
      </c>
      <c r="H63" s="21">
        <v>6</v>
      </c>
      <c r="I63" s="21"/>
      <c r="J63" s="21"/>
      <c r="K63" s="21">
        <v>2</v>
      </c>
      <c r="L63" s="21">
        <v>34</v>
      </c>
      <c r="M63" s="21">
        <v>1</v>
      </c>
      <c r="N63" s="21">
        <v>15</v>
      </c>
      <c r="O63" s="21"/>
      <c r="P63" s="21"/>
      <c r="Q63" s="22">
        <v>60</v>
      </c>
      <c r="R63" s="22">
        <v>60</v>
      </c>
      <c r="S63" s="22"/>
      <c r="T63" s="22"/>
      <c r="U63" s="22">
        <v>80</v>
      </c>
      <c r="V63" s="22">
        <v>80</v>
      </c>
      <c r="W63" s="22">
        <v>2</v>
      </c>
      <c r="X63" s="22">
        <v>2</v>
      </c>
      <c r="Y63" s="22"/>
      <c r="Z63" s="22"/>
      <c r="AA63" s="21"/>
    </row>
    <row r="64" spans="1:27" s="20" customFormat="1" x14ac:dyDescent="0.25">
      <c r="A64" s="22">
        <v>57</v>
      </c>
      <c r="B64" s="21" t="s">
        <v>88</v>
      </c>
      <c r="C64" s="21"/>
      <c r="D64" s="18"/>
      <c r="E64" s="21"/>
      <c r="F64" s="21"/>
      <c r="G64" s="21"/>
      <c r="H64" s="21"/>
      <c r="I64" s="21"/>
      <c r="J64" s="21"/>
      <c r="K64" s="21"/>
      <c r="L64" s="21"/>
      <c r="M64" s="21"/>
      <c r="N64" s="21"/>
      <c r="O64" s="21"/>
      <c r="P64" s="21"/>
      <c r="Q64" s="22"/>
      <c r="R64" s="22"/>
      <c r="S64" s="22"/>
      <c r="T64" s="22"/>
      <c r="U64" s="22"/>
      <c r="V64" s="22"/>
      <c r="W64" s="22"/>
      <c r="X64" s="22"/>
      <c r="Y64" s="22"/>
      <c r="Z64" s="22"/>
      <c r="AA64" s="21"/>
    </row>
    <row r="65" spans="1:27" s="20" customFormat="1" ht="51" x14ac:dyDescent="0.25">
      <c r="A65" s="22">
        <v>58</v>
      </c>
      <c r="B65" s="21" t="s">
        <v>89</v>
      </c>
      <c r="C65" s="21">
        <v>1</v>
      </c>
      <c r="D65" s="18" t="s">
        <v>213</v>
      </c>
      <c r="E65" s="21">
        <v>1</v>
      </c>
      <c r="F65" s="21">
        <v>1</v>
      </c>
      <c r="G65" s="21">
        <v>1</v>
      </c>
      <c r="H65" s="21">
        <v>1</v>
      </c>
      <c r="I65" s="21">
        <v>40</v>
      </c>
      <c r="J65" s="21">
        <v>40</v>
      </c>
      <c r="K65" s="21">
        <v>22</v>
      </c>
      <c r="L65" s="21">
        <v>22</v>
      </c>
      <c r="M65" s="21">
        <v>15</v>
      </c>
      <c r="N65" s="21">
        <v>15</v>
      </c>
      <c r="O65" s="21">
        <v>1</v>
      </c>
      <c r="P65" s="21">
        <v>1</v>
      </c>
      <c r="Q65" s="22"/>
      <c r="R65" s="22"/>
      <c r="S65" s="22"/>
      <c r="T65" s="22"/>
      <c r="U65" s="22"/>
      <c r="V65" s="22"/>
      <c r="W65" s="22">
        <v>2</v>
      </c>
      <c r="X65" s="22">
        <v>2</v>
      </c>
      <c r="Y65" s="22"/>
      <c r="Z65" s="22"/>
      <c r="AA65" s="21"/>
    </row>
    <row r="66" spans="1:27" s="23" customFormat="1" ht="51" x14ac:dyDescent="0.25">
      <c r="A66" s="22">
        <v>59</v>
      </c>
      <c r="B66" s="21" t="s">
        <v>90</v>
      </c>
      <c r="C66" s="21">
        <v>1</v>
      </c>
      <c r="D66" s="18" t="s">
        <v>231</v>
      </c>
      <c r="E66" s="21">
        <v>3</v>
      </c>
      <c r="F66" s="21">
        <v>5</v>
      </c>
      <c r="G66" s="21">
        <v>1</v>
      </c>
      <c r="H66" s="21">
        <v>5</v>
      </c>
      <c r="I66" s="21"/>
      <c r="J66" s="21"/>
      <c r="K66" s="21">
        <v>1</v>
      </c>
      <c r="L66" s="21">
        <v>5</v>
      </c>
      <c r="M66" s="21">
        <v>1</v>
      </c>
      <c r="N66" s="21">
        <v>4</v>
      </c>
      <c r="O66" s="21"/>
      <c r="P66" s="21"/>
      <c r="Q66" s="22"/>
      <c r="R66" s="22"/>
      <c r="S66" s="22"/>
      <c r="T66" s="22"/>
      <c r="U66" s="22"/>
      <c r="V66" s="22"/>
      <c r="W66" s="22">
        <v>1</v>
      </c>
      <c r="X66" s="22">
        <v>3</v>
      </c>
      <c r="Y66" s="22"/>
      <c r="Z66" s="22"/>
      <c r="AA66" s="21"/>
    </row>
    <row r="67" spans="1:27" s="20" customFormat="1" ht="51" x14ac:dyDescent="0.25">
      <c r="A67" s="22">
        <v>60</v>
      </c>
      <c r="B67" s="21" t="s">
        <v>91</v>
      </c>
      <c r="C67" s="21">
        <v>1</v>
      </c>
      <c r="D67" s="18" t="s">
        <v>242</v>
      </c>
      <c r="E67" s="21"/>
      <c r="F67" s="21"/>
      <c r="G67" s="21"/>
      <c r="H67" s="21"/>
      <c r="I67" s="21"/>
      <c r="J67" s="21"/>
      <c r="K67" s="21">
        <v>2</v>
      </c>
      <c r="L67" s="21">
        <v>4</v>
      </c>
      <c r="M67" s="21"/>
      <c r="N67" s="21"/>
      <c r="O67" s="21"/>
      <c r="P67" s="21"/>
      <c r="Q67" s="22"/>
      <c r="R67" s="22"/>
      <c r="S67" s="22"/>
      <c r="T67" s="22"/>
      <c r="U67" s="22">
        <v>1</v>
      </c>
      <c r="V67" s="22">
        <v>1</v>
      </c>
      <c r="W67" s="22">
        <v>1</v>
      </c>
      <c r="X67" s="22">
        <v>18</v>
      </c>
      <c r="Y67" s="22"/>
      <c r="Z67" s="22"/>
      <c r="AA67" s="21"/>
    </row>
    <row r="68" spans="1:27" s="20" customFormat="1" ht="51" x14ac:dyDescent="0.25">
      <c r="A68" s="22">
        <v>61</v>
      </c>
      <c r="B68" s="21" t="s">
        <v>92</v>
      </c>
      <c r="C68" s="21">
        <v>1</v>
      </c>
      <c r="D68" s="18" t="s">
        <v>244</v>
      </c>
      <c r="E68" s="21">
        <v>2</v>
      </c>
      <c r="F68" s="21">
        <v>2</v>
      </c>
      <c r="G68" s="21"/>
      <c r="H68" s="21"/>
      <c r="I68" s="21">
        <v>10</v>
      </c>
      <c r="J68" s="21">
        <v>10</v>
      </c>
      <c r="K68" s="21">
        <v>40</v>
      </c>
      <c r="L68" s="21">
        <v>40</v>
      </c>
      <c r="M68" s="21">
        <v>30</v>
      </c>
      <c r="N68" s="21">
        <v>30</v>
      </c>
      <c r="O68" s="21"/>
      <c r="P68" s="21"/>
      <c r="Q68" s="22"/>
      <c r="R68" s="22"/>
      <c r="S68" s="22"/>
      <c r="T68" s="22"/>
      <c r="U68" s="22"/>
      <c r="V68" s="22"/>
      <c r="W68" s="22">
        <v>2</v>
      </c>
      <c r="X68" s="22">
        <v>2</v>
      </c>
      <c r="Y68" s="22"/>
      <c r="Z68" s="22"/>
      <c r="AA68" s="21"/>
    </row>
    <row r="69" spans="1:27" s="20" customFormat="1" x14ac:dyDescent="0.25">
      <c r="A69" s="22">
        <v>62</v>
      </c>
      <c r="B69" s="21" t="s">
        <v>93</v>
      </c>
      <c r="C69" s="21"/>
      <c r="D69" s="18"/>
      <c r="E69" s="21"/>
      <c r="F69" s="21"/>
      <c r="G69" s="21"/>
      <c r="H69" s="21"/>
      <c r="I69" s="21"/>
      <c r="J69" s="21"/>
      <c r="K69" s="21"/>
      <c r="L69" s="21"/>
      <c r="M69" s="21"/>
      <c r="N69" s="21"/>
      <c r="O69" s="21"/>
      <c r="P69" s="21"/>
      <c r="Q69" s="22"/>
      <c r="R69" s="22"/>
      <c r="S69" s="22"/>
      <c r="T69" s="22"/>
      <c r="U69" s="22"/>
      <c r="V69" s="22"/>
      <c r="W69" s="22"/>
      <c r="X69" s="22"/>
      <c r="Y69" s="22"/>
      <c r="Z69" s="22"/>
      <c r="AA69" s="21"/>
    </row>
    <row r="70" spans="1:27" s="20" customFormat="1" x14ac:dyDescent="0.25">
      <c r="A70" s="16">
        <v>63</v>
      </c>
      <c r="B70" s="18" t="s">
        <v>94</v>
      </c>
      <c r="C70" s="18"/>
      <c r="D70" s="18"/>
      <c r="E70" s="18"/>
      <c r="F70" s="18"/>
      <c r="G70" s="18"/>
      <c r="H70" s="18"/>
      <c r="I70" s="18"/>
      <c r="J70" s="18"/>
      <c r="K70" s="18"/>
      <c r="L70" s="18"/>
      <c r="M70" s="18"/>
      <c r="N70" s="18"/>
      <c r="O70" s="18"/>
      <c r="P70" s="18"/>
      <c r="Q70" s="16"/>
      <c r="R70" s="16"/>
      <c r="S70" s="16"/>
      <c r="T70" s="16"/>
      <c r="U70" s="16"/>
      <c r="V70" s="16"/>
      <c r="W70" s="16"/>
      <c r="X70" s="16"/>
      <c r="Y70" s="16"/>
      <c r="Z70" s="16"/>
      <c r="AA70" s="18"/>
    </row>
    <row r="71" spans="1:27" s="25" customFormat="1" x14ac:dyDescent="0.25">
      <c r="A71" s="24"/>
      <c r="B71" s="24" t="s">
        <v>95</v>
      </c>
      <c r="C71" s="24">
        <f>SUM(C7:C70)</f>
        <v>34</v>
      </c>
      <c r="D71" s="24">
        <f t="shared" ref="D71:Z71" si="0">SUM(D7:D70)</f>
        <v>0</v>
      </c>
      <c r="E71" s="24">
        <f t="shared" si="0"/>
        <v>45</v>
      </c>
      <c r="F71" s="24">
        <f t="shared" si="0"/>
        <v>49</v>
      </c>
      <c r="G71" s="24">
        <f t="shared" si="0"/>
        <v>100</v>
      </c>
      <c r="H71" s="24">
        <f t="shared" si="0"/>
        <v>119</v>
      </c>
      <c r="I71" s="24">
        <f t="shared" si="0"/>
        <v>197</v>
      </c>
      <c r="J71" s="24">
        <f t="shared" si="0"/>
        <v>224</v>
      </c>
      <c r="K71" s="24">
        <f t="shared" si="0"/>
        <v>289</v>
      </c>
      <c r="L71" s="24">
        <f t="shared" si="0"/>
        <v>371</v>
      </c>
      <c r="M71" s="24">
        <f t="shared" si="0"/>
        <v>71</v>
      </c>
      <c r="N71" s="24">
        <f t="shared" si="0"/>
        <v>98</v>
      </c>
      <c r="O71" s="24">
        <f t="shared" si="0"/>
        <v>25</v>
      </c>
      <c r="P71" s="24">
        <f t="shared" si="0"/>
        <v>25</v>
      </c>
      <c r="Q71" s="24">
        <f t="shared" si="0"/>
        <v>77</v>
      </c>
      <c r="R71" s="24">
        <f t="shared" si="0"/>
        <v>83</v>
      </c>
      <c r="S71" s="24">
        <f>SUM(S7:S70)</f>
        <v>6</v>
      </c>
      <c r="T71" s="24">
        <f>SUM(T7:T70)</f>
        <v>6</v>
      </c>
      <c r="U71" s="24">
        <f t="shared" si="0"/>
        <v>301</v>
      </c>
      <c r="V71" s="24">
        <f t="shared" si="0"/>
        <v>464</v>
      </c>
      <c r="W71" s="24">
        <f t="shared" si="0"/>
        <v>53</v>
      </c>
      <c r="X71" s="24">
        <f t="shared" si="0"/>
        <v>71</v>
      </c>
      <c r="Y71" s="24">
        <f t="shared" si="0"/>
        <v>8</v>
      </c>
      <c r="Z71" s="24">
        <f t="shared" si="0"/>
        <v>13</v>
      </c>
      <c r="AA71" s="24"/>
    </row>
    <row r="73" spans="1:27" x14ac:dyDescent="0.25">
      <c r="O73" s="12">
        <f>COUNT(O7:O70)</f>
        <v>6</v>
      </c>
      <c r="Q73" s="12">
        <f>4/28*100</f>
        <v>14.285714285714285</v>
      </c>
      <c r="U73" s="12">
        <f>COUNT(U7:U70)</f>
        <v>21</v>
      </c>
      <c r="V73" s="26">
        <f>28/47</f>
        <v>0.5957446808510638</v>
      </c>
      <c r="W73" s="12">
        <f>COUNT(W7:W70)</f>
        <v>22</v>
      </c>
      <c r="Y73" s="12">
        <f>7/47</f>
        <v>0.14893617021276595</v>
      </c>
    </row>
    <row r="74" spans="1:27" x14ac:dyDescent="0.25">
      <c r="B74" s="12">
        <f>24/47</f>
        <v>0.51063829787234039</v>
      </c>
      <c r="D74" s="12">
        <f>14/47</f>
        <v>0.2978723404255319</v>
      </c>
      <c r="J74" s="26">
        <f>9/47</f>
        <v>0.19148936170212766</v>
      </c>
      <c r="Y74" s="12">
        <f>40/47</f>
        <v>0.85106382978723405</v>
      </c>
    </row>
    <row r="76" spans="1:27" x14ac:dyDescent="0.25">
      <c r="D76" s="12">
        <v>12</v>
      </c>
    </row>
  </sheetData>
  <mergeCells count="20">
    <mergeCell ref="A2:AA2"/>
    <mergeCell ref="A3:B3"/>
    <mergeCell ref="A4:A6"/>
    <mergeCell ref="B4:B6"/>
    <mergeCell ref="C4:D4"/>
    <mergeCell ref="E4:Z4"/>
    <mergeCell ref="AA4:AA6"/>
    <mergeCell ref="C5:C6"/>
    <mergeCell ref="D5:D6"/>
    <mergeCell ref="E5:F5"/>
    <mergeCell ref="S5:T5"/>
    <mergeCell ref="U5:V5"/>
    <mergeCell ref="W5:X5"/>
    <mergeCell ref="Y5:Z5"/>
    <mergeCell ref="G5:H5"/>
    <mergeCell ref="I5:J5"/>
    <mergeCell ref="K5:L5"/>
    <mergeCell ref="M5:N5"/>
    <mergeCell ref="O5:P5"/>
    <mergeCell ref="Q5:R5"/>
  </mergeCells>
  <pageMargins left="0.5" right="0.25" top="0.5" bottom="0.25" header="0" footer="0.25"/>
  <pageSetup paperSize="9" scale="70" orientation="landscape"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73"/>
  <sheetViews>
    <sheetView tabSelected="1" zoomScale="85" zoomScaleNormal="85" workbookViewId="0">
      <pane xSplit="4" ySplit="7" topLeftCell="I71" activePane="bottomRight" state="frozen"/>
      <selection pane="topRight" activeCell="E1" sqref="E1"/>
      <selection pane="bottomLeft" activeCell="A8" sqref="A8"/>
      <selection pane="bottomRight" activeCell="U72" sqref="U72"/>
    </sheetView>
  </sheetViews>
  <sheetFormatPr defaultRowHeight="15" x14ac:dyDescent="0.25"/>
  <cols>
    <col min="1" max="3" width="9.140625" style="10"/>
    <col min="4" max="4" width="10" style="10" customWidth="1"/>
    <col min="5" max="5" width="7.7109375" style="10" bestFit="1" customWidth="1"/>
    <col min="6" max="6" width="7" style="10" bestFit="1" customWidth="1"/>
    <col min="7" max="7" width="7.7109375" style="10" bestFit="1" customWidth="1"/>
    <col min="8" max="8" width="7" style="10" bestFit="1" customWidth="1"/>
    <col min="9" max="9" width="7.7109375" style="10" bestFit="1" customWidth="1"/>
    <col min="10" max="10" width="9.140625" style="10"/>
    <col min="11" max="11" width="7.7109375" style="10" bestFit="1" customWidth="1"/>
    <col min="12" max="12" width="7" style="10" bestFit="1" customWidth="1"/>
    <col min="13" max="13" width="7.7109375" style="10" bestFit="1" customWidth="1"/>
    <col min="14" max="14" width="7" style="10" bestFit="1" customWidth="1"/>
    <col min="15" max="15" width="7.7109375" style="10" bestFit="1" customWidth="1"/>
    <col min="16" max="16" width="7" style="10" bestFit="1" customWidth="1"/>
    <col min="17" max="17" width="7.7109375" style="10" customWidth="1"/>
    <col min="18" max="18" width="7" style="10" bestFit="1" customWidth="1"/>
    <col min="19" max="19" width="7.7109375" style="10" bestFit="1" customWidth="1"/>
    <col min="20" max="20" width="7" style="10" bestFit="1" customWidth="1"/>
    <col min="21" max="25" width="9.140625" style="10"/>
    <col min="26" max="26" width="8.85546875" style="10" customWidth="1"/>
    <col min="27" max="27" width="0.7109375" style="10" hidden="1" customWidth="1"/>
    <col min="28" max="36" width="9.140625" style="10" hidden="1" customWidth="1"/>
    <col min="37" max="16384" width="9.140625" style="10"/>
  </cols>
  <sheetData>
    <row r="1" spans="1:38" ht="15.75" x14ac:dyDescent="0.25">
      <c r="A1" s="1" t="s">
        <v>0</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row>
    <row r="2" spans="1:38" ht="15.75" x14ac:dyDescent="0.25">
      <c r="A2" s="52" t="s">
        <v>208</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row>
    <row r="3" spans="1:38" ht="15.75" x14ac:dyDescent="0.25">
      <c r="A3" s="53"/>
      <c r="B3" s="53"/>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row>
    <row r="4" spans="1:38" s="29" customFormat="1" ht="12.75" x14ac:dyDescent="0.25">
      <c r="A4" s="49" t="s">
        <v>1</v>
      </c>
      <c r="B4" s="49" t="s">
        <v>2</v>
      </c>
      <c r="C4" s="54" t="s">
        <v>3</v>
      </c>
      <c r="D4" s="55"/>
      <c r="E4" s="54" t="s">
        <v>4</v>
      </c>
      <c r="F4" s="56"/>
      <c r="G4" s="56"/>
      <c r="H4" s="56"/>
      <c r="I4" s="56"/>
      <c r="J4" s="56"/>
      <c r="K4" s="56"/>
      <c r="L4" s="56"/>
      <c r="M4" s="56"/>
      <c r="N4" s="56"/>
      <c r="O4" s="56"/>
      <c r="P4" s="56"/>
      <c r="Q4" s="56"/>
      <c r="R4" s="56"/>
      <c r="S4" s="56"/>
      <c r="T4" s="56"/>
      <c r="U4" s="56"/>
      <c r="V4" s="56"/>
      <c r="W4" s="56"/>
      <c r="X4" s="56"/>
      <c r="Y4" s="56"/>
      <c r="Z4" s="56"/>
      <c r="AA4" s="54" t="s">
        <v>5</v>
      </c>
      <c r="AB4" s="56"/>
      <c r="AC4" s="56"/>
      <c r="AD4" s="56"/>
      <c r="AE4" s="56"/>
      <c r="AF4" s="56"/>
      <c r="AG4" s="56"/>
      <c r="AH4" s="56"/>
      <c r="AI4" s="56"/>
      <c r="AJ4" s="55"/>
      <c r="AK4" s="57" t="s">
        <v>6</v>
      </c>
      <c r="AL4" s="57" t="s">
        <v>7</v>
      </c>
    </row>
    <row r="5" spans="1:38" s="29" customFormat="1" ht="53.25" customHeight="1" x14ac:dyDescent="0.25">
      <c r="A5" s="49"/>
      <c r="B5" s="49"/>
      <c r="C5" s="49" t="s">
        <v>8</v>
      </c>
      <c r="D5" s="49" t="s">
        <v>9</v>
      </c>
      <c r="E5" s="49" t="s">
        <v>10</v>
      </c>
      <c r="F5" s="49"/>
      <c r="G5" s="49" t="s">
        <v>11</v>
      </c>
      <c r="H5" s="49"/>
      <c r="I5" s="49" t="s">
        <v>12</v>
      </c>
      <c r="J5" s="49"/>
      <c r="K5" s="49" t="s">
        <v>13</v>
      </c>
      <c r="L5" s="49"/>
      <c r="M5" s="49" t="s">
        <v>14</v>
      </c>
      <c r="N5" s="49"/>
      <c r="O5" s="49" t="s">
        <v>15</v>
      </c>
      <c r="P5" s="49"/>
      <c r="Q5" s="49" t="s">
        <v>16</v>
      </c>
      <c r="R5" s="49"/>
      <c r="S5" s="49" t="s">
        <v>17</v>
      </c>
      <c r="T5" s="49"/>
      <c r="U5" s="49" t="s">
        <v>18</v>
      </c>
      <c r="V5" s="49"/>
      <c r="W5" s="49" t="s">
        <v>19</v>
      </c>
      <c r="X5" s="49"/>
      <c r="Y5" s="50" t="s">
        <v>20</v>
      </c>
      <c r="Z5" s="51"/>
      <c r="AA5" s="49" t="s">
        <v>21</v>
      </c>
      <c r="AB5" s="49"/>
      <c r="AC5" s="49" t="s">
        <v>22</v>
      </c>
      <c r="AD5" s="49"/>
      <c r="AE5" s="49"/>
      <c r="AF5" s="49"/>
      <c r="AG5" s="49"/>
      <c r="AH5" s="49"/>
      <c r="AI5" s="49"/>
      <c r="AJ5" s="49"/>
      <c r="AK5" s="58"/>
      <c r="AL5" s="58"/>
    </row>
    <row r="6" spans="1:38" s="29" customFormat="1" ht="49.5" customHeight="1" x14ac:dyDescent="0.25">
      <c r="A6" s="49"/>
      <c r="B6" s="49"/>
      <c r="C6" s="49"/>
      <c r="D6" s="49"/>
      <c r="E6" s="2" t="s">
        <v>23</v>
      </c>
      <c r="F6" s="2" t="s">
        <v>24</v>
      </c>
      <c r="G6" s="2" t="s">
        <v>23</v>
      </c>
      <c r="H6" s="2" t="s">
        <v>24</v>
      </c>
      <c r="I6" s="2" t="s">
        <v>23</v>
      </c>
      <c r="J6" s="2" t="s">
        <v>24</v>
      </c>
      <c r="K6" s="2" t="s">
        <v>23</v>
      </c>
      <c r="L6" s="2" t="s">
        <v>24</v>
      </c>
      <c r="M6" s="2" t="s">
        <v>23</v>
      </c>
      <c r="N6" s="2" t="s">
        <v>24</v>
      </c>
      <c r="O6" s="2" t="s">
        <v>23</v>
      </c>
      <c r="P6" s="2" t="s">
        <v>24</v>
      </c>
      <c r="Q6" s="2" t="s">
        <v>23</v>
      </c>
      <c r="R6" s="2" t="s">
        <v>24</v>
      </c>
      <c r="S6" s="2" t="s">
        <v>23</v>
      </c>
      <c r="T6" s="2" t="s">
        <v>24</v>
      </c>
      <c r="U6" s="2" t="s">
        <v>23</v>
      </c>
      <c r="V6" s="2" t="s">
        <v>24</v>
      </c>
      <c r="W6" s="2" t="s">
        <v>23</v>
      </c>
      <c r="X6" s="2" t="s">
        <v>24</v>
      </c>
      <c r="Y6" s="2" t="s">
        <v>23</v>
      </c>
      <c r="Z6" s="2" t="s">
        <v>24</v>
      </c>
      <c r="AA6" s="2" t="s">
        <v>25</v>
      </c>
      <c r="AB6" s="2" t="s">
        <v>26</v>
      </c>
      <c r="AC6" s="2" t="s">
        <v>15</v>
      </c>
      <c r="AD6" s="2" t="s">
        <v>16</v>
      </c>
      <c r="AE6" s="2" t="s">
        <v>27</v>
      </c>
      <c r="AF6" s="2" t="s">
        <v>28</v>
      </c>
      <c r="AG6" s="2" t="s">
        <v>29</v>
      </c>
      <c r="AH6" s="2"/>
      <c r="AI6" s="2"/>
      <c r="AJ6" s="2" t="s">
        <v>30</v>
      </c>
      <c r="AK6" s="59"/>
      <c r="AL6" s="59"/>
    </row>
    <row r="7" spans="1:38" s="19" customFormat="1" ht="63.75" x14ac:dyDescent="0.25">
      <c r="A7" s="16">
        <v>1</v>
      </c>
      <c r="B7" s="17" t="s">
        <v>31</v>
      </c>
      <c r="C7" s="17">
        <v>1</v>
      </c>
      <c r="D7" s="30" t="s">
        <v>160</v>
      </c>
      <c r="E7" s="16"/>
      <c r="F7" s="16"/>
      <c r="G7" s="16">
        <f>1+1</f>
        <v>2</v>
      </c>
      <c r="H7" s="16">
        <f>3+2</f>
        <v>5</v>
      </c>
      <c r="I7" s="16">
        <v>4</v>
      </c>
      <c r="J7" s="16"/>
      <c r="K7" s="16">
        <f>1+1</f>
        <v>2</v>
      </c>
      <c r="L7" s="16">
        <f>2+16</f>
        <v>18</v>
      </c>
      <c r="M7" s="16">
        <v>1</v>
      </c>
      <c r="N7" s="16">
        <v>2</v>
      </c>
      <c r="O7" s="16">
        <v>1</v>
      </c>
      <c r="P7" s="16">
        <v>2</v>
      </c>
      <c r="Q7" s="16"/>
      <c r="R7" s="16"/>
      <c r="S7" s="16">
        <v>2</v>
      </c>
      <c r="T7" s="16"/>
      <c r="U7" s="16">
        <f>1+1</f>
        <v>2</v>
      </c>
      <c r="V7" s="16">
        <f>1+2</f>
        <v>3</v>
      </c>
      <c r="W7" s="16"/>
      <c r="X7" s="16"/>
      <c r="Y7" s="16"/>
      <c r="Z7" s="16"/>
      <c r="AA7" s="16">
        <v>1</v>
      </c>
      <c r="AB7" s="16">
        <v>1</v>
      </c>
      <c r="AC7" s="16"/>
      <c r="AD7" s="16"/>
      <c r="AE7" s="16"/>
      <c r="AF7" s="16"/>
      <c r="AG7" s="16">
        <v>1</v>
      </c>
      <c r="AH7" s="16"/>
      <c r="AI7" s="16"/>
      <c r="AJ7" s="16"/>
      <c r="AK7" s="16" t="s">
        <v>32</v>
      </c>
      <c r="AL7" s="31"/>
    </row>
    <row r="8" spans="1:38" s="9" customFormat="1" x14ac:dyDescent="0.25">
      <c r="A8" s="6">
        <v>2</v>
      </c>
      <c r="B8" s="7" t="s">
        <v>33</v>
      </c>
      <c r="C8" s="7"/>
      <c r="D8" s="8"/>
      <c r="E8" s="6"/>
      <c r="F8" s="6"/>
      <c r="G8" s="6"/>
      <c r="H8" s="6"/>
      <c r="I8" s="6"/>
      <c r="J8" s="6"/>
      <c r="K8" s="6"/>
      <c r="L8" s="6"/>
      <c r="M8" s="6"/>
      <c r="N8" s="6"/>
      <c r="O8" s="6"/>
      <c r="P8" s="6"/>
      <c r="Q8" s="6"/>
      <c r="R8" s="6"/>
      <c r="S8" s="6"/>
      <c r="T8" s="6"/>
      <c r="U8" s="6"/>
      <c r="V8" s="6"/>
      <c r="W8" s="6"/>
      <c r="X8" s="6"/>
      <c r="Y8" s="6"/>
      <c r="Z8" s="6"/>
      <c r="AA8" s="6">
        <v>1</v>
      </c>
      <c r="AB8" s="6">
        <v>1</v>
      </c>
      <c r="AC8" s="6"/>
      <c r="AD8" s="6"/>
      <c r="AE8" s="6"/>
      <c r="AF8" s="6"/>
      <c r="AG8" s="6"/>
      <c r="AH8" s="6"/>
      <c r="AI8" s="6"/>
      <c r="AJ8" s="6"/>
      <c r="AK8" s="6"/>
      <c r="AL8" s="7"/>
    </row>
    <row r="9" spans="1:38" s="19" customFormat="1" ht="51" x14ac:dyDescent="0.25">
      <c r="A9" s="16">
        <v>3</v>
      </c>
      <c r="B9" s="17" t="s">
        <v>34</v>
      </c>
      <c r="C9" s="17">
        <v>1</v>
      </c>
      <c r="D9" s="30" t="s">
        <v>161</v>
      </c>
      <c r="E9" s="16">
        <v>1</v>
      </c>
      <c r="F9" s="16">
        <v>1</v>
      </c>
      <c r="G9" s="16">
        <v>1</v>
      </c>
      <c r="H9" s="16">
        <v>10</v>
      </c>
      <c r="I9" s="16"/>
      <c r="J9" s="16"/>
      <c r="K9" s="16"/>
      <c r="L9" s="16"/>
      <c r="M9" s="16">
        <v>1</v>
      </c>
      <c r="N9" s="16">
        <v>20</v>
      </c>
      <c r="O9" s="16"/>
      <c r="P9" s="16"/>
      <c r="Q9" s="16"/>
      <c r="R9" s="16"/>
      <c r="S9" s="16">
        <v>1</v>
      </c>
      <c r="T9" s="16">
        <v>15</v>
      </c>
      <c r="U9" s="16"/>
      <c r="V9" s="16"/>
      <c r="W9" s="16"/>
      <c r="X9" s="16"/>
      <c r="Y9" s="16"/>
      <c r="Z9" s="16"/>
      <c r="AA9" s="16"/>
      <c r="AB9" s="16"/>
      <c r="AC9" s="16"/>
      <c r="AD9" s="16"/>
      <c r="AE9" s="16"/>
      <c r="AF9" s="16"/>
      <c r="AG9" s="16"/>
      <c r="AH9" s="16"/>
      <c r="AI9" s="16"/>
      <c r="AJ9" s="16"/>
      <c r="AK9" s="16"/>
      <c r="AL9" s="31"/>
    </row>
    <row r="10" spans="1:38" s="19" customFormat="1" ht="51" x14ac:dyDescent="0.25">
      <c r="A10" s="16">
        <v>4</v>
      </c>
      <c r="B10" s="17" t="s">
        <v>35</v>
      </c>
      <c r="C10" s="17">
        <v>1</v>
      </c>
      <c r="D10" s="30" t="s">
        <v>162</v>
      </c>
      <c r="E10" s="16"/>
      <c r="F10" s="16"/>
      <c r="G10" s="16">
        <v>3</v>
      </c>
      <c r="H10" s="16">
        <v>5</v>
      </c>
      <c r="I10" s="16">
        <v>1</v>
      </c>
      <c r="J10" s="16">
        <v>5</v>
      </c>
      <c r="K10" s="16">
        <v>1</v>
      </c>
      <c r="L10" s="16">
        <f>7</f>
        <v>7</v>
      </c>
      <c r="M10" s="16">
        <v>1</v>
      </c>
      <c r="N10" s="16">
        <v>4</v>
      </c>
      <c r="O10" s="16"/>
      <c r="P10" s="16"/>
      <c r="Q10" s="16"/>
      <c r="R10" s="16"/>
      <c r="S10" s="16">
        <v>1</v>
      </c>
      <c r="T10" s="16">
        <v>6</v>
      </c>
      <c r="U10" s="16"/>
      <c r="V10" s="16"/>
      <c r="W10" s="16">
        <v>2</v>
      </c>
      <c r="X10" s="16">
        <v>10</v>
      </c>
      <c r="Y10" s="16"/>
      <c r="Z10" s="16"/>
      <c r="AA10" s="16"/>
      <c r="AB10" s="16"/>
      <c r="AC10" s="16"/>
      <c r="AD10" s="16"/>
      <c r="AE10" s="16"/>
      <c r="AF10" s="16"/>
      <c r="AG10" s="16"/>
      <c r="AH10" s="16"/>
      <c r="AI10" s="16"/>
      <c r="AJ10" s="16"/>
      <c r="AK10" s="16"/>
      <c r="AL10" s="31"/>
    </row>
    <row r="11" spans="1:38" s="19" customFormat="1" ht="102" x14ac:dyDescent="0.25">
      <c r="A11" s="16">
        <v>5</v>
      </c>
      <c r="B11" s="17" t="s">
        <v>36</v>
      </c>
      <c r="C11" s="17">
        <v>1</v>
      </c>
      <c r="D11" s="30" t="s">
        <v>163</v>
      </c>
      <c r="E11" s="16">
        <v>1</v>
      </c>
      <c r="F11" s="16">
        <v>1</v>
      </c>
      <c r="G11" s="16">
        <v>2</v>
      </c>
      <c r="H11" s="16">
        <v>2</v>
      </c>
      <c r="I11" s="16"/>
      <c r="J11" s="16"/>
      <c r="K11" s="16">
        <v>3</v>
      </c>
      <c r="L11" s="16"/>
      <c r="M11" s="16"/>
      <c r="N11" s="16"/>
      <c r="O11" s="16"/>
      <c r="P11" s="16"/>
      <c r="Q11" s="16"/>
      <c r="R11" s="16"/>
      <c r="S11" s="16">
        <v>2</v>
      </c>
      <c r="T11" s="16"/>
      <c r="U11" s="16"/>
      <c r="V11" s="16"/>
      <c r="W11" s="16">
        <v>1</v>
      </c>
      <c r="X11" s="16"/>
      <c r="Y11" s="16"/>
      <c r="Z11" s="16"/>
      <c r="AA11" s="16">
        <v>1</v>
      </c>
      <c r="AB11" s="16">
        <v>1</v>
      </c>
      <c r="AC11" s="16"/>
      <c r="AD11" s="16"/>
      <c r="AE11" s="16"/>
      <c r="AF11" s="16"/>
      <c r="AG11" s="16"/>
      <c r="AH11" s="16"/>
      <c r="AI11" s="16"/>
      <c r="AJ11" s="16"/>
      <c r="AK11" s="16"/>
      <c r="AL11" s="37" t="s">
        <v>209</v>
      </c>
    </row>
    <row r="12" spans="1:38" s="19" customFormat="1" ht="114.75" x14ac:dyDescent="0.25">
      <c r="A12" s="16">
        <v>6</v>
      </c>
      <c r="B12" s="17" t="s">
        <v>37</v>
      </c>
      <c r="C12" s="17">
        <v>1</v>
      </c>
      <c r="D12" s="30" t="s">
        <v>164</v>
      </c>
      <c r="E12" s="16"/>
      <c r="F12" s="16"/>
      <c r="G12" s="16">
        <v>3</v>
      </c>
      <c r="H12" s="16">
        <v>7</v>
      </c>
      <c r="I12" s="16"/>
      <c r="J12" s="16"/>
      <c r="K12" s="16">
        <v>3</v>
      </c>
      <c r="L12" s="16">
        <v>16</v>
      </c>
      <c r="M12" s="16"/>
      <c r="N12" s="16"/>
      <c r="O12" s="16"/>
      <c r="P12" s="16"/>
      <c r="Q12" s="16"/>
      <c r="R12" s="16"/>
      <c r="S12" s="16"/>
      <c r="T12" s="16"/>
      <c r="U12" s="16"/>
      <c r="V12" s="16"/>
      <c r="W12" s="16">
        <v>2</v>
      </c>
      <c r="X12" s="16">
        <v>20</v>
      </c>
      <c r="Y12" s="16"/>
      <c r="Z12" s="16"/>
      <c r="AA12" s="16">
        <v>1</v>
      </c>
      <c r="AB12" s="16">
        <v>1</v>
      </c>
      <c r="AC12" s="16"/>
      <c r="AD12" s="16"/>
      <c r="AE12" s="16"/>
      <c r="AF12" s="16"/>
      <c r="AG12" s="16"/>
      <c r="AH12" s="16"/>
      <c r="AI12" s="16"/>
      <c r="AJ12" s="16"/>
      <c r="AK12" s="16"/>
      <c r="AL12" s="31"/>
    </row>
    <row r="13" spans="1:38" s="19" customFormat="1" ht="114.75" x14ac:dyDescent="0.25">
      <c r="A13" s="16">
        <v>7</v>
      </c>
      <c r="B13" s="17" t="s">
        <v>38</v>
      </c>
      <c r="C13" s="17">
        <v>1</v>
      </c>
      <c r="D13" s="30" t="s">
        <v>165</v>
      </c>
      <c r="E13" s="16"/>
      <c r="F13" s="16"/>
      <c r="G13" s="16">
        <v>1</v>
      </c>
      <c r="H13" s="16">
        <v>6</v>
      </c>
      <c r="I13" s="16"/>
      <c r="J13" s="16"/>
      <c r="K13" s="16"/>
      <c r="L13" s="16"/>
      <c r="M13" s="16"/>
      <c r="N13" s="16"/>
      <c r="O13" s="16"/>
      <c r="P13" s="16"/>
      <c r="Q13" s="16"/>
      <c r="R13" s="16"/>
      <c r="S13" s="16">
        <v>1</v>
      </c>
      <c r="T13" s="16">
        <v>2</v>
      </c>
      <c r="U13" s="16">
        <v>1</v>
      </c>
      <c r="V13" s="16">
        <v>1</v>
      </c>
      <c r="W13" s="16"/>
      <c r="X13" s="16"/>
      <c r="Y13" s="16">
        <v>1</v>
      </c>
      <c r="Z13" s="16">
        <v>1</v>
      </c>
      <c r="AA13" s="16"/>
      <c r="AB13" s="16"/>
      <c r="AC13" s="16"/>
      <c r="AD13" s="16"/>
      <c r="AE13" s="16"/>
      <c r="AF13" s="16"/>
      <c r="AG13" s="16"/>
      <c r="AH13" s="16"/>
      <c r="AI13" s="16"/>
      <c r="AJ13" s="16"/>
      <c r="AK13" s="16"/>
      <c r="AL13" s="31"/>
    </row>
    <row r="14" spans="1:38" s="19" customFormat="1" ht="63.75" x14ac:dyDescent="0.25">
      <c r="A14" s="16">
        <v>8</v>
      </c>
      <c r="B14" s="17" t="s">
        <v>39</v>
      </c>
      <c r="C14" s="17">
        <v>1</v>
      </c>
      <c r="D14" s="30" t="s">
        <v>166</v>
      </c>
      <c r="E14" s="16"/>
      <c r="F14" s="16"/>
      <c r="G14" s="16">
        <f>2+1</f>
        <v>3</v>
      </c>
      <c r="H14" s="16">
        <f>36+6</f>
        <v>42</v>
      </c>
      <c r="I14" s="16"/>
      <c r="J14" s="16"/>
      <c r="K14" s="16">
        <f>2</f>
        <v>2</v>
      </c>
      <c r="L14" s="16">
        <f>16+9</f>
        <v>25</v>
      </c>
      <c r="M14" s="16">
        <v>3</v>
      </c>
      <c r="N14" s="16">
        <v>49</v>
      </c>
      <c r="O14" s="16">
        <v>2</v>
      </c>
      <c r="P14" s="16">
        <v>6</v>
      </c>
      <c r="Q14" s="16"/>
      <c r="R14" s="16"/>
      <c r="S14" s="16">
        <v>2</v>
      </c>
      <c r="T14" s="16">
        <f>15+4</f>
        <v>19</v>
      </c>
      <c r="U14" s="16">
        <v>2</v>
      </c>
      <c r="V14" s="16">
        <v>4</v>
      </c>
      <c r="W14" s="16">
        <v>2</v>
      </c>
      <c r="X14" s="16"/>
      <c r="Y14" s="16"/>
      <c r="Z14" s="16"/>
      <c r="AA14" s="16"/>
      <c r="AB14" s="16"/>
      <c r="AC14" s="16"/>
      <c r="AD14" s="16"/>
      <c r="AE14" s="16"/>
      <c r="AF14" s="16"/>
      <c r="AG14" s="16"/>
      <c r="AH14" s="16"/>
      <c r="AI14" s="16"/>
      <c r="AJ14" s="16"/>
      <c r="AK14" s="16"/>
      <c r="AL14" s="37" t="s">
        <v>209</v>
      </c>
    </row>
    <row r="15" spans="1:38" s="9" customFormat="1" x14ac:dyDescent="0.25">
      <c r="A15" s="6">
        <v>9</v>
      </c>
      <c r="B15" s="7" t="s">
        <v>40</v>
      </c>
      <c r="C15" s="7"/>
      <c r="D15" s="8"/>
      <c r="E15" s="6"/>
      <c r="F15" s="6"/>
      <c r="G15" s="6"/>
      <c r="H15" s="6"/>
      <c r="I15" s="6"/>
      <c r="J15" s="6"/>
      <c r="K15" s="6"/>
      <c r="L15" s="6"/>
      <c r="M15" s="6"/>
      <c r="N15" s="6"/>
      <c r="O15" s="6"/>
      <c r="P15" s="6"/>
      <c r="Q15" s="6"/>
      <c r="R15" s="6"/>
      <c r="S15" s="6"/>
      <c r="T15" s="6"/>
      <c r="U15" s="6"/>
      <c r="V15" s="6"/>
      <c r="W15" s="6"/>
      <c r="X15" s="6"/>
      <c r="Y15" s="6"/>
      <c r="Z15" s="6"/>
      <c r="AA15" s="6">
        <v>1</v>
      </c>
      <c r="AB15" s="6"/>
      <c r="AC15" s="6"/>
      <c r="AD15" s="6"/>
      <c r="AE15" s="6"/>
      <c r="AF15" s="6"/>
      <c r="AG15" s="6"/>
      <c r="AH15" s="6"/>
      <c r="AI15" s="6"/>
      <c r="AJ15" s="6"/>
      <c r="AK15" s="6"/>
      <c r="AL15" s="7"/>
    </row>
    <row r="16" spans="1:38" s="19" customFormat="1" ht="51" x14ac:dyDescent="0.25">
      <c r="A16" s="16">
        <v>10</v>
      </c>
      <c r="B16" s="17" t="s">
        <v>41</v>
      </c>
      <c r="C16" s="17">
        <v>1</v>
      </c>
      <c r="D16" s="30" t="s">
        <v>167</v>
      </c>
      <c r="E16" s="16"/>
      <c r="F16" s="16"/>
      <c r="G16" s="16">
        <v>2</v>
      </c>
      <c r="H16" s="16"/>
      <c r="I16" s="16">
        <v>1</v>
      </c>
      <c r="J16" s="16"/>
      <c r="K16" s="16">
        <v>1</v>
      </c>
      <c r="L16" s="16"/>
      <c r="M16" s="16">
        <v>1</v>
      </c>
      <c r="N16" s="16"/>
      <c r="O16" s="16"/>
      <c r="P16" s="16"/>
      <c r="Q16" s="16"/>
      <c r="R16" s="16"/>
      <c r="S16" s="16"/>
      <c r="T16" s="16"/>
      <c r="U16" s="16">
        <v>2</v>
      </c>
      <c r="V16" s="16"/>
      <c r="W16" s="16"/>
      <c r="X16" s="16"/>
      <c r="Y16" s="16"/>
      <c r="Z16" s="16"/>
      <c r="AA16" s="16">
        <v>1</v>
      </c>
      <c r="AB16" s="16">
        <v>1</v>
      </c>
      <c r="AC16" s="16"/>
      <c r="AD16" s="16"/>
      <c r="AE16" s="16"/>
      <c r="AF16" s="16"/>
      <c r="AG16" s="16"/>
      <c r="AH16" s="16"/>
      <c r="AI16" s="16"/>
      <c r="AJ16" s="16"/>
      <c r="AK16" s="16"/>
      <c r="AL16" s="37" t="s">
        <v>209</v>
      </c>
    </row>
    <row r="17" spans="1:38" s="19" customFormat="1" ht="114.75" x14ac:dyDescent="0.25">
      <c r="A17" s="16">
        <v>11</v>
      </c>
      <c r="B17" s="17" t="s">
        <v>42</v>
      </c>
      <c r="C17" s="17">
        <v>1</v>
      </c>
      <c r="D17" s="30" t="s">
        <v>168</v>
      </c>
      <c r="E17" s="16">
        <v>3</v>
      </c>
      <c r="F17" s="16">
        <v>3</v>
      </c>
      <c r="G17" s="16">
        <f>2+1+3</f>
        <v>6</v>
      </c>
      <c r="H17" s="16">
        <f>2+1+28</f>
        <v>31</v>
      </c>
      <c r="I17" s="16">
        <v>1</v>
      </c>
      <c r="J17" s="16">
        <v>15</v>
      </c>
      <c r="K17" s="16">
        <f>1+6</f>
        <v>7</v>
      </c>
      <c r="L17" s="16">
        <f>21+37+32</f>
        <v>90</v>
      </c>
      <c r="M17" s="16">
        <v>2</v>
      </c>
      <c r="N17" s="16">
        <v>16</v>
      </c>
      <c r="O17" s="16"/>
      <c r="P17" s="16"/>
      <c r="Q17" s="16">
        <v>2</v>
      </c>
      <c r="R17" s="16">
        <v>19</v>
      </c>
      <c r="S17" s="16">
        <v>1</v>
      </c>
      <c r="T17" s="16">
        <v>12</v>
      </c>
      <c r="U17" s="16">
        <v>1</v>
      </c>
      <c r="V17" s="16">
        <v>5</v>
      </c>
      <c r="W17" s="16"/>
      <c r="X17" s="16"/>
      <c r="Y17" s="16"/>
      <c r="Z17" s="16"/>
      <c r="AA17" s="16"/>
      <c r="AB17" s="16">
        <v>1</v>
      </c>
      <c r="AC17" s="16"/>
      <c r="AD17" s="16">
        <v>1</v>
      </c>
      <c r="AE17" s="16"/>
      <c r="AF17" s="16"/>
      <c r="AG17" s="16"/>
      <c r="AH17" s="16"/>
      <c r="AI17" s="16"/>
      <c r="AJ17" s="16"/>
      <c r="AK17" s="16"/>
      <c r="AL17" s="31"/>
    </row>
    <row r="18" spans="1:38" s="19" customFormat="1" ht="114.75" x14ac:dyDescent="0.25">
      <c r="A18" s="16">
        <v>12</v>
      </c>
      <c r="B18" s="17" t="s">
        <v>43</v>
      </c>
      <c r="C18" s="17">
        <v>1</v>
      </c>
      <c r="D18" s="30" t="s">
        <v>169</v>
      </c>
      <c r="E18" s="16"/>
      <c r="F18" s="16"/>
      <c r="G18" s="16">
        <v>2</v>
      </c>
      <c r="H18" s="16">
        <v>2</v>
      </c>
      <c r="I18" s="16"/>
      <c r="J18" s="16"/>
      <c r="K18" s="16"/>
      <c r="L18" s="16"/>
      <c r="M18" s="16"/>
      <c r="N18" s="16"/>
      <c r="O18" s="16"/>
      <c r="P18" s="16"/>
      <c r="Q18" s="16"/>
      <c r="R18" s="16"/>
      <c r="S18" s="16">
        <f>1+1+1+1</f>
        <v>4</v>
      </c>
      <c r="T18" s="16">
        <f>4+7+6+5</f>
        <v>22</v>
      </c>
      <c r="U18" s="16"/>
      <c r="V18" s="16"/>
      <c r="W18" s="16"/>
      <c r="X18" s="16"/>
      <c r="Y18" s="16"/>
      <c r="Z18" s="16"/>
      <c r="AA18" s="16">
        <v>1</v>
      </c>
      <c r="AB18" s="16">
        <v>1</v>
      </c>
      <c r="AC18" s="16"/>
      <c r="AD18" s="16"/>
      <c r="AE18" s="16"/>
      <c r="AF18" s="16"/>
      <c r="AG18" s="16"/>
      <c r="AH18" s="16"/>
      <c r="AI18" s="16"/>
      <c r="AJ18" s="16">
        <v>1</v>
      </c>
      <c r="AK18" s="16"/>
      <c r="AL18" s="31"/>
    </row>
    <row r="19" spans="1:38" s="5" customFormat="1" ht="140.25" x14ac:dyDescent="0.25">
      <c r="A19" s="3">
        <v>13</v>
      </c>
      <c r="B19" s="4" t="s">
        <v>44</v>
      </c>
      <c r="C19" s="4">
        <v>1</v>
      </c>
      <c r="D19" s="32" t="s">
        <v>170</v>
      </c>
      <c r="E19" s="3"/>
      <c r="F19" s="3"/>
      <c r="G19" s="3">
        <v>1</v>
      </c>
      <c r="H19" s="3">
        <v>1</v>
      </c>
      <c r="I19" s="3"/>
      <c r="J19" s="3"/>
      <c r="K19" s="3"/>
      <c r="L19" s="3"/>
      <c r="M19" s="3"/>
      <c r="N19" s="3"/>
      <c r="O19" s="3"/>
      <c r="P19" s="3"/>
      <c r="Q19" s="3"/>
      <c r="R19" s="3"/>
      <c r="S19" s="3"/>
      <c r="T19" s="3"/>
      <c r="U19" s="3">
        <v>2</v>
      </c>
      <c r="V19" s="3">
        <v>2</v>
      </c>
      <c r="W19" s="3"/>
      <c r="X19" s="3"/>
      <c r="Y19" s="3"/>
      <c r="Z19" s="3"/>
      <c r="AA19" s="3">
        <v>1</v>
      </c>
      <c r="AB19" s="3">
        <v>1</v>
      </c>
      <c r="AC19" s="3">
        <v>1</v>
      </c>
      <c r="AD19" s="3"/>
      <c r="AE19" s="3"/>
      <c r="AF19" s="3"/>
      <c r="AG19" s="3">
        <v>1</v>
      </c>
      <c r="AH19" s="3"/>
      <c r="AI19" s="3"/>
      <c r="AJ19" s="3"/>
      <c r="AK19" s="3"/>
      <c r="AL19" s="33" t="s">
        <v>171</v>
      </c>
    </row>
    <row r="20" spans="1:38" s="5" customFormat="1" ht="114.75" x14ac:dyDescent="0.25">
      <c r="A20" s="3">
        <v>14</v>
      </c>
      <c r="B20" s="4" t="s">
        <v>45</v>
      </c>
      <c r="C20" s="4">
        <v>1</v>
      </c>
      <c r="D20" s="32" t="s">
        <v>172</v>
      </c>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3"/>
    </row>
    <row r="21" spans="1:38" s="9" customFormat="1" x14ac:dyDescent="0.25">
      <c r="A21" s="6">
        <v>15</v>
      </c>
      <c r="B21" s="7" t="s">
        <v>46</v>
      </c>
      <c r="C21" s="7"/>
      <c r="D21" s="8"/>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7"/>
    </row>
    <row r="22" spans="1:38" s="19" customFormat="1" ht="51" x14ac:dyDescent="0.25">
      <c r="A22" s="16">
        <v>16</v>
      </c>
      <c r="B22" s="17" t="s">
        <v>47</v>
      </c>
      <c r="C22" s="17">
        <v>1</v>
      </c>
      <c r="D22" s="30" t="s">
        <v>173</v>
      </c>
      <c r="E22" s="16"/>
      <c r="F22" s="16"/>
      <c r="G22" s="16">
        <f>1</f>
        <v>1</v>
      </c>
      <c r="H22" s="16">
        <f>7</f>
        <v>7</v>
      </c>
      <c r="I22" s="16"/>
      <c r="J22" s="16"/>
      <c r="K22" s="16"/>
      <c r="L22" s="16"/>
      <c r="M22" s="16">
        <f>1</f>
        <v>1</v>
      </c>
      <c r="N22" s="16">
        <f>8</f>
        <v>8</v>
      </c>
      <c r="O22" s="16">
        <f>1</f>
        <v>1</v>
      </c>
      <c r="P22" s="16">
        <f>4</f>
        <v>4</v>
      </c>
      <c r="Q22" s="16"/>
      <c r="R22" s="16"/>
      <c r="S22" s="16">
        <f>1</f>
        <v>1</v>
      </c>
      <c r="T22" s="16">
        <f>9</f>
        <v>9</v>
      </c>
      <c r="U22" s="16">
        <v>1</v>
      </c>
      <c r="V22" s="16">
        <v>1</v>
      </c>
      <c r="W22" s="16"/>
      <c r="X22" s="16"/>
      <c r="Y22" s="16"/>
      <c r="Z22" s="16"/>
      <c r="AA22" s="16"/>
      <c r="AB22" s="16"/>
      <c r="AC22" s="16"/>
      <c r="AD22" s="16"/>
      <c r="AE22" s="16"/>
      <c r="AF22" s="16"/>
      <c r="AG22" s="16"/>
      <c r="AH22" s="16"/>
      <c r="AI22" s="16"/>
      <c r="AJ22" s="16"/>
      <c r="AK22" s="16"/>
      <c r="AL22" s="31"/>
    </row>
    <row r="23" spans="1:38" s="9" customFormat="1" x14ac:dyDescent="0.25">
      <c r="A23" s="6">
        <v>17</v>
      </c>
      <c r="B23" s="7" t="s">
        <v>48</v>
      </c>
      <c r="C23" s="7"/>
      <c r="D23" s="8"/>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7"/>
    </row>
    <row r="24" spans="1:38" s="19" customFormat="1" ht="127.5" x14ac:dyDescent="0.25">
      <c r="A24" s="16">
        <v>18</v>
      </c>
      <c r="B24" s="17" t="s">
        <v>49</v>
      </c>
      <c r="C24" s="17">
        <v>1</v>
      </c>
      <c r="D24" s="30" t="s">
        <v>174</v>
      </c>
      <c r="E24" s="16">
        <v>1</v>
      </c>
      <c r="F24" s="16">
        <v>1</v>
      </c>
      <c r="G24" s="16">
        <v>1</v>
      </c>
      <c r="H24" s="16">
        <v>1</v>
      </c>
      <c r="I24" s="16"/>
      <c r="J24" s="16"/>
      <c r="K24" s="16"/>
      <c r="L24" s="16"/>
      <c r="M24" s="16"/>
      <c r="N24" s="16"/>
      <c r="O24" s="16"/>
      <c r="P24" s="16"/>
      <c r="Q24" s="16"/>
      <c r="R24" s="16"/>
      <c r="S24" s="16">
        <f>1+4</f>
        <v>5</v>
      </c>
      <c r="T24" s="16">
        <f>3+5</f>
        <v>8</v>
      </c>
      <c r="U24" s="16"/>
      <c r="V24" s="16"/>
      <c r="W24" s="16"/>
      <c r="X24" s="16"/>
      <c r="Y24" s="16"/>
      <c r="Z24" s="16"/>
      <c r="AA24" s="16"/>
      <c r="AB24" s="16"/>
      <c r="AC24" s="16"/>
      <c r="AD24" s="16"/>
      <c r="AE24" s="16"/>
      <c r="AF24" s="16"/>
      <c r="AG24" s="16"/>
      <c r="AH24" s="16"/>
      <c r="AI24" s="16"/>
      <c r="AJ24" s="16"/>
      <c r="AK24" s="16"/>
      <c r="AL24" s="31"/>
    </row>
    <row r="25" spans="1:38" s="19" customFormat="1" ht="127.5" x14ac:dyDescent="0.25">
      <c r="A25" s="16">
        <v>19</v>
      </c>
      <c r="B25" s="17" t="s">
        <v>50</v>
      </c>
      <c r="C25" s="17">
        <v>1</v>
      </c>
      <c r="D25" s="30" t="s">
        <v>175</v>
      </c>
      <c r="E25" s="16"/>
      <c r="F25" s="16"/>
      <c r="G25" s="16">
        <f>1+1</f>
        <v>2</v>
      </c>
      <c r="H25" s="16">
        <f>2+2</f>
        <v>4</v>
      </c>
      <c r="I25" s="16">
        <f>1</f>
        <v>1</v>
      </c>
      <c r="J25" s="16">
        <f>3</f>
        <v>3</v>
      </c>
      <c r="K25" s="16"/>
      <c r="L25" s="16"/>
      <c r="M25" s="16"/>
      <c r="N25" s="16"/>
      <c r="O25" s="16"/>
      <c r="P25" s="16"/>
      <c r="Q25" s="16"/>
      <c r="R25" s="16"/>
      <c r="S25" s="16">
        <f>1+1+1+1</f>
        <v>4</v>
      </c>
      <c r="T25" s="16">
        <f>25+24+26+6</f>
        <v>81</v>
      </c>
      <c r="U25" s="16">
        <v>1</v>
      </c>
      <c r="V25" s="16">
        <v>1</v>
      </c>
      <c r="W25" s="16"/>
      <c r="X25" s="16"/>
      <c r="Y25" s="16"/>
      <c r="Z25" s="16"/>
      <c r="AA25" s="16"/>
      <c r="AB25" s="16"/>
      <c r="AC25" s="16"/>
      <c r="AD25" s="16"/>
      <c r="AE25" s="16"/>
      <c r="AF25" s="16"/>
      <c r="AG25" s="16"/>
      <c r="AH25" s="16"/>
      <c r="AI25" s="16"/>
      <c r="AJ25" s="16"/>
      <c r="AK25" s="16"/>
      <c r="AL25" s="31"/>
    </row>
    <row r="26" spans="1:38" s="19" customFormat="1" ht="51" x14ac:dyDescent="0.25">
      <c r="A26" s="16">
        <v>20</v>
      </c>
      <c r="B26" s="17" t="s">
        <v>51</v>
      </c>
      <c r="C26" s="17">
        <v>1</v>
      </c>
      <c r="D26" s="30" t="s">
        <v>176</v>
      </c>
      <c r="E26" s="16">
        <v>1</v>
      </c>
      <c r="F26" s="16">
        <v>1</v>
      </c>
      <c r="G26" s="16">
        <v>1</v>
      </c>
      <c r="H26" s="16">
        <v>1</v>
      </c>
      <c r="I26" s="16">
        <v>1</v>
      </c>
      <c r="J26" s="16">
        <v>2</v>
      </c>
      <c r="K26" s="16">
        <v>3</v>
      </c>
      <c r="L26" s="16">
        <v>6</v>
      </c>
      <c r="M26" s="16">
        <v>1</v>
      </c>
      <c r="N26" s="16">
        <v>8</v>
      </c>
      <c r="O26" s="16"/>
      <c r="P26" s="16"/>
      <c r="Q26" s="16"/>
      <c r="R26" s="16"/>
      <c r="S26" s="16"/>
      <c r="T26" s="16"/>
      <c r="U26" s="16"/>
      <c r="V26" s="16"/>
      <c r="W26" s="16"/>
      <c r="X26" s="16"/>
      <c r="Y26" s="16"/>
      <c r="Z26" s="16"/>
      <c r="AA26" s="16"/>
      <c r="AB26" s="16"/>
      <c r="AC26" s="16"/>
      <c r="AD26" s="16"/>
      <c r="AE26" s="16"/>
      <c r="AF26" s="16"/>
      <c r="AG26" s="16"/>
      <c r="AH26" s="16"/>
      <c r="AI26" s="16"/>
      <c r="AJ26" s="16"/>
      <c r="AK26" s="16"/>
      <c r="AL26" s="31"/>
    </row>
    <row r="27" spans="1:38" s="9" customFormat="1" x14ac:dyDescent="0.25">
      <c r="A27" s="6">
        <v>21</v>
      </c>
      <c r="B27" s="7" t="s">
        <v>52</v>
      </c>
      <c r="C27" s="7"/>
      <c r="D27" s="8"/>
      <c r="E27" s="6"/>
      <c r="F27" s="6"/>
      <c r="G27" s="6"/>
      <c r="H27" s="6"/>
      <c r="I27" s="6"/>
      <c r="J27" s="6"/>
      <c r="K27" s="6"/>
      <c r="L27" s="6"/>
      <c r="M27" s="6"/>
      <c r="N27" s="6"/>
      <c r="O27" s="6"/>
      <c r="P27" s="6"/>
      <c r="Q27" s="6"/>
      <c r="R27" s="6"/>
      <c r="S27" s="6"/>
      <c r="T27" s="6"/>
      <c r="U27" s="6"/>
      <c r="V27" s="6"/>
      <c r="W27" s="6"/>
      <c r="X27" s="6"/>
      <c r="Y27" s="6"/>
      <c r="Z27" s="6"/>
      <c r="AA27" s="6">
        <v>1</v>
      </c>
      <c r="AB27" s="6">
        <v>1</v>
      </c>
      <c r="AC27" s="6"/>
      <c r="AD27" s="6"/>
      <c r="AE27" s="6"/>
      <c r="AF27" s="6"/>
      <c r="AG27" s="6"/>
      <c r="AH27" s="6"/>
      <c r="AI27" s="6"/>
      <c r="AJ27" s="6"/>
      <c r="AK27" s="6"/>
      <c r="AL27" s="7"/>
    </row>
    <row r="28" spans="1:38" s="19" customFormat="1" ht="114.75" x14ac:dyDescent="0.25">
      <c r="A28" s="16">
        <v>22</v>
      </c>
      <c r="B28" s="17" t="s">
        <v>53</v>
      </c>
      <c r="C28" s="17">
        <v>1</v>
      </c>
      <c r="D28" s="30" t="s">
        <v>177</v>
      </c>
      <c r="E28" s="16"/>
      <c r="F28" s="16"/>
      <c r="G28" s="16">
        <v>1</v>
      </c>
      <c r="H28" s="16">
        <v>2</v>
      </c>
      <c r="I28" s="16">
        <f>1+1</f>
        <v>2</v>
      </c>
      <c r="J28" s="16">
        <f>4+44</f>
        <v>48</v>
      </c>
      <c r="K28" s="16">
        <f>1+1</f>
        <v>2</v>
      </c>
      <c r="L28" s="16">
        <v>9</v>
      </c>
      <c r="M28" s="16"/>
      <c r="N28" s="16"/>
      <c r="O28" s="16"/>
      <c r="P28" s="16"/>
      <c r="Q28" s="16"/>
      <c r="R28" s="16"/>
      <c r="S28" s="16">
        <v>1</v>
      </c>
      <c r="T28" s="16">
        <v>7</v>
      </c>
      <c r="U28" s="16"/>
      <c r="V28" s="16"/>
      <c r="W28" s="16"/>
      <c r="X28" s="16"/>
      <c r="Y28" s="16"/>
      <c r="Z28" s="16"/>
      <c r="AA28" s="16"/>
      <c r="AB28" s="16"/>
      <c r="AC28" s="16"/>
      <c r="AD28" s="16"/>
      <c r="AE28" s="16"/>
      <c r="AF28" s="16"/>
      <c r="AG28" s="16"/>
      <c r="AH28" s="16"/>
      <c r="AI28" s="16"/>
      <c r="AJ28" s="16"/>
      <c r="AK28" s="16"/>
      <c r="AL28" s="31"/>
    </row>
    <row r="29" spans="1:38" s="5" customFormat="1" ht="76.5" x14ac:dyDescent="0.25">
      <c r="A29" s="3">
        <v>23</v>
      </c>
      <c r="B29" s="4" t="s">
        <v>54</v>
      </c>
      <c r="C29" s="4">
        <v>1</v>
      </c>
      <c r="D29" s="32" t="s">
        <v>178</v>
      </c>
      <c r="E29" s="3"/>
      <c r="F29" s="3"/>
      <c r="G29" s="3"/>
      <c r="H29" s="3"/>
      <c r="I29" s="3"/>
      <c r="J29" s="3"/>
      <c r="K29" s="3"/>
      <c r="L29" s="3"/>
      <c r="M29" s="3"/>
      <c r="N29" s="3"/>
      <c r="O29" s="3"/>
      <c r="P29" s="3"/>
      <c r="Q29" s="3"/>
      <c r="R29" s="3"/>
      <c r="S29" s="3"/>
      <c r="T29" s="3"/>
      <c r="U29" s="3"/>
      <c r="V29" s="3"/>
      <c r="W29" s="3"/>
      <c r="X29" s="3"/>
      <c r="Y29" s="3"/>
      <c r="Z29" s="3"/>
      <c r="AA29" s="3">
        <v>1</v>
      </c>
      <c r="AB29" s="3">
        <v>1</v>
      </c>
      <c r="AC29" s="3"/>
      <c r="AD29" s="3"/>
      <c r="AE29" s="3"/>
      <c r="AF29" s="3"/>
      <c r="AG29" s="3"/>
      <c r="AH29" s="3"/>
      <c r="AI29" s="3"/>
      <c r="AJ29" s="3"/>
      <c r="AK29" s="3"/>
      <c r="AL29" s="33" t="s">
        <v>179</v>
      </c>
    </row>
    <row r="30" spans="1:38" s="9" customFormat="1" x14ac:dyDescent="0.25">
      <c r="A30" s="6">
        <v>24</v>
      </c>
      <c r="B30" s="7" t="s">
        <v>55</v>
      </c>
      <c r="C30" s="7"/>
      <c r="D30" s="8"/>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7"/>
    </row>
    <row r="31" spans="1:38" s="9" customFormat="1" x14ac:dyDescent="0.25">
      <c r="A31" s="6">
        <v>25</v>
      </c>
      <c r="B31" s="7" t="s">
        <v>56</v>
      </c>
      <c r="C31" s="7"/>
      <c r="D31" s="8"/>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7"/>
    </row>
    <row r="32" spans="1:38" s="9" customFormat="1" x14ac:dyDescent="0.25">
      <c r="A32" s="6">
        <v>26</v>
      </c>
      <c r="B32" s="7" t="s">
        <v>57</v>
      </c>
      <c r="C32" s="7"/>
      <c r="D32" s="8"/>
      <c r="E32" s="6"/>
      <c r="F32" s="6"/>
      <c r="G32" s="6"/>
      <c r="H32" s="6"/>
      <c r="I32" s="6"/>
      <c r="J32" s="6"/>
      <c r="K32" s="6"/>
      <c r="L32" s="6"/>
      <c r="M32" s="6"/>
      <c r="N32" s="6"/>
      <c r="O32" s="6"/>
      <c r="P32" s="6"/>
      <c r="Q32" s="6"/>
      <c r="R32" s="6"/>
      <c r="S32" s="6"/>
      <c r="T32" s="6"/>
      <c r="U32" s="6"/>
      <c r="V32" s="6"/>
      <c r="W32" s="6"/>
      <c r="X32" s="6"/>
      <c r="Y32" s="6"/>
      <c r="Z32" s="6"/>
      <c r="AA32" s="6">
        <v>1</v>
      </c>
      <c r="AB32" s="6">
        <v>1</v>
      </c>
      <c r="AC32" s="6"/>
      <c r="AD32" s="6"/>
      <c r="AE32" s="6"/>
      <c r="AF32" s="6"/>
      <c r="AG32" s="6"/>
      <c r="AH32" s="6"/>
      <c r="AI32" s="6"/>
      <c r="AJ32" s="6"/>
      <c r="AK32" s="6"/>
      <c r="AL32" s="7"/>
    </row>
    <row r="33" spans="1:38" s="19" customFormat="1" ht="51" x14ac:dyDescent="0.25">
      <c r="A33" s="16">
        <v>27</v>
      </c>
      <c r="B33" s="17" t="s">
        <v>58</v>
      </c>
      <c r="C33" s="17">
        <v>1</v>
      </c>
      <c r="D33" s="30" t="s">
        <v>180</v>
      </c>
      <c r="E33" s="16"/>
      <c r="F33" s="16"/>
      <c r="G33" s="16">
        <v>11</v>
      </c>
      <c r="H33" s="16">
        <v>31</v>
      </c>
      <c r="I33" s="16">
        <v>1</v>
      </c>
      <c r="J33" s="16">
        <v>2</v>
      </c>
      <c r="K33" s="16"/>
      <c r="L33" s="16"/>
      <c r="M33" s="16"/>
      <c r="N33" s="16"/>
      <c r="O33" s="16"/>
      <c r="P33" s="16"/>
      <c r="Q33" s="16"/>
      <c r="R33" s="16"/>
      <c r="S33" s="16">
        <v>12</v>
      </c>
      <c r="T33" s="16">
        <v>31</v>
      </c>
      <c r="U33" s="16">
        <v>3</v>
      </c>
      <c r="V33" s="16">
        <v>6</v>
      </c>
      <c r="W33" s="16"/>
      <c r="X33" s="16"/>
      <c r="Y33" s="16"/>
      <c r="Z33" s="16"/>
      <c r="AA33" s="16">
        <v>1</v>
      </c>
      <c r="AB33" s="16">
        <v>1</v>
      </c>
      <c r="AC33" s="16"/>
      <c r="AD33" s="16"/>
      <c r="AE33" s="16"/>
      <c r="AF33" s="16"/>
      <c r="AG33" s="16"/>
      <c r="AH33" s="16"/>
      <c r="AI33" s="16"/>
      <c r="AJ33" s="16"/>
      <c r="AK33" s="16"/>
      <c r="AL33" s="31"/>
    </row>
    <row r="34" spans="1:38" s="9" customFormat="1" x14ac:dyDescent="0.25">
      <c r="A34" s="6">
        <v>28</v>
      </c>
      <c r="B34" s="7" t="s">
        <v>59</v>
      </c>
      <c r="C34" s="7"/>
      <c r="D34" s="8"/>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7"/>
    </row>
    <row r="35" spans="1:38" s="5" customFormat="1" ht="114.75" x14ac:dyDescent="0.25">
      <c r="A35" s="3">
        <v>29</v>
      </c>
      <c r="B35" s="4" t="s">
        <v>60</v>
      </c>
      <c r="C35" s="4">
        <v>1</v>
      </c>
      <c r="D35" s="32" t="s">
        <v>181</v>
      </c>
      <c r="E35" s="3">
        <v>3</v>
      </c>
      <c r="F35" s="3">
        <v>3</v>
      </c>
      <c r="G35" s="3">
        <v>1</v>
      </c>
      <c r="H35" s="3">
        <v>3</v>
      </c>
      <c r="I35" s="3"/>
      <c r="J35" s="3"/>
      <c r="K35" s="3"/>
      <c r="L35" s="3"/>
      <c r="M35" s="3"/>
      <c r="N35" s="3"/>
      <c r="O35" s="3"/>
      <c r="P35" s="3"/>
      <c r="Q35" s="3"/>
      <c r="R35" s="3"/>
      <c r="S35" s="3">
        <v>3</v>
      </c>
      <c r="T35" s="3">
        <v>81</v>
      </c>
      <c r="U35" s="3"/>
      <c r="V35" s="3"/>
      <c r="W35" s="3"/>
      <c r="X35" s="3"/>
      <c r="Y35" s="3"/>
      <c r="Z35" s="3"/>
      <c r="AA35" s="3"/>
      <c r="AB35" s="3"/>
      <c r="AC35" s="3"/>
      <c r="AD35" s="3"/>
      <c r="AE35" s="3"/>
      <c r="AF35" s="3"/>
      <c r="AG35" s="3"/>
      <c r="AH35" s="3"/>
      <c r="AI35" s="3"/>
      <c r="AJ35" s="3"/>
      <c r="AK35" s="3"/>
      <c r="AL35" s="34"/>
    </row>
    <row r="36" spans="1:38" s="5" customFormat="1" ht="114.75" x14ac:dyDescent="0.25">
      <c r="A36" s="3">
        <v>30</v>
      </c>
      <c r="B36" s="4" t="s">
        <v>61</v>
      </c>
      <c r="C36" s="4">
        <v>1</v>
      </c>
      <c r="D36" s="32" t="s">
        <v>182</v>
      </c>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4"/>
    </row>
    <row r="37" spans="1:38" s="9" customFormat="1" x14ac:dyDescent="0.25">
      <c r="A37" s="6">
        <v>31</v>
      </c>
      <c r="B37" s="7" t="s">
        <v>62</v>
      </c>
      <c r="C37" s="7"/>
      <c r="D37" s="8"/>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7"/>
    </row>
    <row r="38" spans="1:38" s="9" customFormat="1" x14ac:dyDescent="0.25">
      <c r="A38" s="6">
        <v>32</v>
      </c>
      <c r="B38" s="7" t="s">
        <v>63</v>
      </c>
      <c r="C38" s="7"/>
      <c r="D38" s="8"/>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7"/>
    </row>
    <row r="39" spans="1:38" s="19" customFormat="1" ht="191.25" x14ac:dyDescent="0.25">
      <c r="A39" s="16">
        <v>33</v>
      </c>
      <c r="B39" s="17" t="s">
        <v>64</v>
      </c>
      <c r="C39" s="17">
        <v>1</v>
      </c>
      <c r="D39" s="30" t="s">
        <v>183</v>
      </c>
      <c r="E39" s="16">
        <v>1</v>
      </c>
      <c r="F39" s="16">
        <v>1</v>
      </c>
      <c r="G39" s="16">
        <v>3</v>
      </c>
      <c r="H39" s="16">
        <v>3</v>
      </c>
      <c r="I39" s="16">
        <v>1</v>
      </c>
      <c r="J39" s="16">
        <v>9</v>
      </c>
      <c r="K39" s="16">
        <v>1</v>
      </c>
      <c r="L39" s="16">
        <v>2</v>
      </c>
      <c r="M39" s="16">
        <v>1</v>
      </c>
      <c r="N39" s="16">
        <v>5</v>
      </c>
      <c r="O39" s="16">
        <v>1</v>
      </c>
      <c r="P39" s="16">
        <v>9</v>
      </c>
      <c r="Q39" s="16"/>
      <c r="R39" s="16"/>
      <c r="S39" s="16">
        <v>1</v>
      </c>
      <c r="T39" s="16">
        <v>6</v>
      </c>
      <c r="U39" s="16"/>
      <c r="V39" s="16"/>
      <c r="W39" s="16">
        <f>1+1+1</f>
        <v>3</v>
      </c>
      <c r="X39" s="16">
        <f>4+4+1+3</f>
        <v>12</v>
      </c>
      <c r="Y39" s="16"/>
      <c r="Z39" s="16"/>
      <c r="AA39" s="16"/>
      <c r="AB39" s="16"/>
      <c r="AC39" s="16"/>
      <c r="AD39" s="16"/>
      <c r="AE39" s="16"/>
      <c r="AF39" s="16"/>
      <c r="AG39" s="16"/>
      <c r="AH39" s="16"/>
      <c r="AI39" s="16"/>
      <c r="AJ39" s="16"/>
      <c r="AK39" s="16"/>
      <c r="AL39" s="31"/>
    </row>
    <row r="40" spans="1:38" s="19" customFormat="1" ht="114.75" x14ac:dyDescent="0.25">
      <c r="A40" s="16">
        <v>34</v>
      </c>
      <c r="B40" s="17" t="s">
        <v>65</v>
      </c>
      <c r="C40" s="17">
        <v>1</v>
      </c>
      <c r="D40" s="30" t="s">
        <v>184</v>
      </c>
      <c r="E40" s="16">
        <v>1</v>
      </c>
      <c r="F40" s="16">
        <v>2</v>
      </c>
      <c r="G40" s="16">
        <f>1+1+1</f>
        <v>3</v>
      </c>
      <c r="H40" s="16">
        <f>1+6+6</f>
        <v>13</v>
      </c>
      <c r="I40" s="16">
        <v>1</v>
      </c>
      <c r="J40" s="16">
        <v>14</v>
      </c>
      <c r="K40" s="16">
        <v>1</v>
      </c>
      <c r="L40" s="16">
        <v>5</v>
      </c>
      <c r="M40" s="16">
        <v>1</v>
      </c>
      <c r="N40" s="16">
        <v>3</v>
      </c>
      <c r="O40" s="16">
        <v>1</v>
      </c>
      <c r="P40" s="16">
        <v>2</v>
      </c>
      <c r="Q40" s="16"/>
      <c r="R40" s="16"/>
      <c r="S40" s="16">
        <v>1</v>
      </c>
      <c r="T40" s="16">
        <v>3</v>
      </c>
      <c r="U40" s="16"/>
      <c r="V40" s="16"/>
      <c r="W40" s="16">
        <v>1</v>
      </c>
      <c r="X40" s="16">
        <v>4</v>
      </c>
      <c r="Y40" s="16"/>
      <c r="Z40" s="16"/>
      <c r="AA40" s="16">
        <v>1</v>
      </c>
      <c r="AB40" s="16">
        <v>1</v>
      </c>
      <c r="AC40" s="16"/>
      <c r="AD40" s="16"/>
      <c r="AE40" s="16"/>
      <c r="AF40" s="16"/>
      <c r="AG40" s="16"/>
      <c r="AH40" s="16"/>
      <c r="AI40" s="16"/>
      <c r="AJ40" s="16"/>
      <c r="AK40" s="16"/>
      <c r="AL40" s="31"/>
    </row>
    <row r="41" spans="1:38" s="19" customFormat="1" ht="51" x14ac:dyDescent="0.25">
      <c r="A41" s="16">
        <v>35</v>
      </c>
      <c r="B41" s="17" t="s">
        <v>66</v>
      </c>
      <c r="C41" s="17">
        <v>1</v>
      </c>
      <c r="D41" s="30" t="s">
        <v>185</v>
      </c>
      <c r="E41" s="16"/>
      <c r="F41" s="16"/>
      <c r="G41" s="16"/>
      <c r="H41" s="16"/>
      <c r="I41" s="16"/>
      <c r="J41" s="16"/>
      <c r="K41" s="16">
        <v>1</v>
      </c>
      <c r="L41" s="16">
        <v>1</v>
      </c>
      <c r="M41" s="16"/>
      <c r="N41" s="16"/>
      <c r="O41" s="16"/>
      <c r="P41" s="16"/>
      <c r="Q41" s="16"/>
      <c r="R41" s="16"/>
      <c r="S41" s="16">
        <f>1+1</f>
        <v>2</v>
      </c>
      <c r="T41" s="16">
        <f>1+1</f>
        <v>2</v>
      </c>
      <c r="U41" s="16"/>
      <c r="V41" s="16"/>
      <c r="W41" s="16"/>
      <c r="X41" s="16"/>
      <c r="Y41" s="16"/>
      <c r="Z41" s="16"/>
      <c r="AA41" s="16"/>
      <c r="AB41" s="16"/>
      <c r="AC41" s="16"/>
      <c r="AD41" s="16"/>
      <c r="AE41" s="16"/>
      <c r="AF41" s="16"/>
      <c r="AG41" s="16"/>
      <c r="AH41" s="16"/>
      <c r="AI41" s="16"/>
      <c r="AJ41" s="16"/>
      <c r="AK41" s="16"/>
      <c r="AL41" s="31"/>
    </row>
    <row r="42" spans="1:38" s="19" customFormat="1" ht="51" x14ac:dyDescent="0.25">
      <c r="A42" s="16">
        <v>36</v>
      </c>
      <c r="B42" s="17" t="s">
        <v>67</v>
      </c>
      <c r="C42" s="17">
        <v>1</v>
      </c>
      <c r="D42" s="30" t="s">
        <v>186</v>
      </c>
      <c r="E42" s="16">
        <v>1</v>
      </c>
      <c r="F42" s="16">
        <v>1</v>
      </c>
      <c r="G42" s="16">
        <v>4</v>
      </c>
      <c r="H42" s="16">
        <v>5</v>
      </c>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31"/>
    </row>
    <row r="43" spans="1:38" s="9" customFormat="1" x14ac:dyDescent="0.25">
      <c r="A43" s="6">
        <v>37</v>
      </c>
      <c r="B43" s="7" t="s">
        <v>68</v>
      </c>
      <c r="C43" s="7"/>
      <c r="D43" s="8"/>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7"/>
    </row>
    <row r="44" spans="1:38" s="19" customFormat="1" ht="76.5" x14ac:dyDescent="0.25">
      <c r="A44" s="16">
        <v>38</v>
      </c>
      <c r="B44" s="17" t="s">
        <v>69</v>
      </c>
      <c r="C44" s="17">
        <v>1</v>
      </c>
      <c r="D44" s="30" t="s">
        <v>187</v>
      </c>
      <c r="E44" s="16"/>
      <c r="F44" s="16"/>
      <c r="G44" s="16"/>
      <c r="H44" s="16"/>
      <c r="I44" s="16"/>
      <c r="J44" s="16"/>
      <c r="K44" s="16"/>
      <c r="L44" s="16"/>
      <c r="M44" s="16"/>
      <c r="N44" s="16"/>
      <c r="O44" s="16"/>
      <c r="P44" s="16"/>
      <c r="Q44" s="16"/>
      <c r="R44" s="16"/>
      <c r="S44" s="16"/>
      <c r="T44" s="16"/>
      <c r="U44" s="16"/>
      <c r="V44" s="16"/>
      <c r="W44" s="16"/>
      <c r="X44" s="16"/>
      <c r="Y44" s="16"/>
      <c r="Z44" s="16"/>
      <c r="AA44" s="16">
        <v>1</v>
      </c>
      <c r="AB44" s="16"/>
      <c r="AC44" s="16"/>
      <c r="AD44" s="16"/>
      <c r="AE44" s="16"/>
      <c r="AF44" s="16"/>
      <c r="AG44" s="16"/>
      <c r="AH44" s="16"/>
      <c r="AI44" s="16"/>
      <c r="AJ44" s="16"/>
      <c r="AK44" s="16"/>
      <c r="AL44" s="31" t="s">
        <v>179</v>
      </c>
    </row>
    <row r="45" spans="1:38" s="19" customFormat="1" ht="63.75" x14ac:dyDescent="0.25">
      <c r="A45" s="16">
        <v>39</v>
      </c>
      <c r="B45" s="17" t="s">
        <v>70</v>
      </c>
      <c r="C45" s="17">
        <v>1</v>
      </c>
      <c r="D45" s="30" t="s">
        <v>188</v>
      </c>
      <c r="E45" s="16"/>
      <c r="F45" s="16"/>
      <c r="G45" s="16">
        <v>3</v>
      </c>
      <c r="H45" s="16">
        <v>16</v>
      </c>
      <c r="I45" s="16">
        <v>3</v>
      </c>
      <c r="J45" s="16">
        <v>13</v>
      </c>
      <c r="K45" s="16"/>
      <c r="L45" s="16"/>
      <c r="M45" s="16">
        <v>3</v>
      </c>
      <c r="N45" s="16">
        <f>5+13</f>
        <v>18</v>
      </c>
      <c r="O45" s="16"/>
      <c r="P45" s="16"/>
      <c r="Q45" s="16"/>
      <c r="R45" s="16"/>
      <c r="S45" s="16"/>
      <c r="T45" s="16"/>
      <c r="U45" s="16"/>
      <c r="V45" s="16"/>
      <c r="W45" s="16">
        <v>4</v>
      </c>
      <c r="X45" s="16">
        <v>18</v>
      </c>
      <c r="Y45" s="16"/>
      <c r="Z45" s="16"/>
      <c r="AA45" s="16"/>
      <c r="AB45" s="16"/>
      <c r="AC45" s="16"/>
      <c r="AD45" s="16"/>
      <c r="AE45" s="16"/>
      <c r="AF45" s="16"/>
      <c r="AG45" s="16"/>
      <c r="AH45" s="16"/>
      <c r="AI45" s="16"/>
      <c r="AJ45" s="16"/>
      <c r="AK45" s="16"/>
      <c r="AL45" s="37" t="s">
        <v>210</v>
      </c>
    </row>
    <row r="46" spans="1:38" s="19" customFormat="1" ht="63.75" x14ac:dyDescent="0.25">
      <c r="A46" s="16">
        <v>40</v>
      </c>
      <c r="B46" s="17" t="s">
        <v>71</v>
      </c>
      <c r="C46" s="17">
        <v>1</v>
      </c>
      <c r="D46" s="30" t="s">
        <v>189</v>
      </c>
      <c r="E46" s="16"/>
      <c r="F46" s="16"/>
      <c r="G46" s="16">
        <f>3+3</f>
        <v>6</v>
      </c>
      <c r="H46" s="16">
        <f>16+3</f>
        <v>19</v>
      </c>
      <c r="I46" s="16">
        <v>2</v>
      </c>
      <c r="J46" s="16">
        <v>2</v>
      </c>
      <c r="K46" s="16">
        <v>2</v>
      </c>
      <c r="L46" s="16">
        <v>23</v>
      </c>
      <c r="M46" s="16">
        <v>3</v>
      </c>
      <c r="N46" s="16">
        <v>8</v>
      </c>
      <c r="O46" s="16"/>
      <c r="P46" s="16"/>
      <c r="Q46" s="16">
        <v>1</v>
      </c>
      <c r="R46" s="16">
        <v>28</v>
      </c>
      <c r="S46" s="16">
        <v>1</v>
      </c>
      <c r="T46" s="16">
        <v>1</v>
      </c>
      <c r="U46" s="16">
        <v>1</v>
      </c>
      <c r="V46" s="16">
        <v>1</v>
      </c>
      <c r="W46" s="16"/>
      <c r="X46" s="16"/>
      <c r="Y46" s="16">
        <v>1</v>
      </c>
      <c r="Z46" s="16">
        <v>2</v>
      </c>
      <c r="AA46" s="16"/>
      <c r="AB46" s="16"/>
      <c r="AC46" s="16"/>
      <c r="AD46" s="16"/>
      <c r="AE46" s="16"/>
      <c r="AF46" s="16"/>
      <c r="AG46" s="16"/>
      <c r="AH46" s="16"/>
      <c r="AI46" s="16"/>
      <c r="AJ46" s="16"/>
      <c r="AK46" s="16"/>
      <c r="AL46" s="31"/>
    </row>
    <row r="47" spans="1:38" s="19" customFormat="1" ht="51" x14ac:dyDescent="0.25">
      <c r="A47" s="16">
        <v>41</v>
      </c>
      <c r="B47" s="17" t="s">
        <v>72</v>
      </c>
      <c r="C47" s="17">
        <v>1</v>
      </c>
      <c r="D47" s="30" t="s">
        <v>190</v>
      </c>
      <c r="E47" s="16">
        <v>1</v>
      </c>
      <c r="F47" s="16">
        <v>1</v>
      </c>
      <c r="G47" s="16"/>
      <c r="H47" s="16"/>
      <c r="I47" s="16"/>
      <c r="J47" s="16"/>
      <c r="K47" s="16"/>
      <c r="L47" s="16"/>
      <c r="M47" s="16"/>
      <c r="N47" s="16"/>
      <c r="O47" s="16"/>
      <c r="P47" s="16"/>
      <c r="Q47" s="16"/>
      <c r="R47" s="16"/>
      <c r="S47" s="16">
        <v>4</v>
      </c>
      <c r="T47" s="16">
        <v>30</v>
      </c>
      <c r="U47" s="16">
        <v>3</v>
      </c>
      <c r="V47" s="16">
        <v>4</v>
      </c>
      <c r="W47" s="16"/>
      <c r="X47" s="16"/>
      <c r="Y47" s="16"/>
      <c r="Z47" s="16"/>
      <c r="AA47" s="16">
        <v>1</v>
      </c>
      <c r="AB47" s="16">
        <v>1</v>
      </c>
      <c r="AC47" s="16">
        <v>1</v>
      </c>
      <c r="AD47" s="16"/>
      <c r="AE47" s="16"/>
      <c r="AF47" s="16"/>
      <c r="AG47" s="16"/>
      <c r="AH47" s="16"/>
      <c r="AI47" s="16"/>
      <c r="AJ47" s="16"/>
      <c r="AK47" s="16"/>
      <c r="AL47" s="31"/>
    </row>
    <row r="48" spans="1:38" s="19" customFormat="1" ht="51" x14ac:dyDescent="0.25">
      <c r="A48" s="16">
        <v>42</v>
      </c>
      <c r="B48" s="17" t="s">
        <v>73</v>
      </c>
      <c r="C48" s="17">
        <v>1</v>
      </c>
      <c r="D48" s="30" t="s">
        <v>191</v>
      </c>
      <c r="E48" s="16">
        <v>1</v>
      </c>
      <c r="F48" s="16">
        <v>1</v>
      </c>
      <c r="G48" s="16">
        <f>1+1</f>
        <v>2</v>
      </c>
      <c r="H48" s="16">
        <f>1+2</f>
        <v>3</v>
      </c>
      <c r="I48" s="16"/>
      <c r="J48" s="16"/>
      <c r="K48" s="16"/>
      <c r="L48" s="16"/>
      <c r="M48" s="16"/>
      <c r="N48" s="16"/>
      <c r="O48" s="16"/>
      <c r="P48" s="16"/>
      <c r="Q48" s="16"/>
      <c r="R48" s="16"/>
      <c r="S48" s="16">
        <v>4</v>
      </c>
      <c r="T48" s="16">
        <v>10</v>
      </c>
      <c r="U48" s="16">
        <v>1</v>
      </c>
      <c r="V48" s="16">
        <v>2</v>
      </c>
      <c r="W48" s="16"/>
      <c r="X48" s="16"/>
      <c r="Y48" s="16"/>
      <c r="Z48" s="16"/>
      <c r="AA48" s="16">
        <v>1</v>
      </c>
      <c r="AB48" s="16">
        <v>1</v>
      </c>
      <c r="AC48" s="16"/>
      <c r="AD48" s="16"/>
      <c r="AE48" s="16"/>
      <c r="AF48" s="16"/>
      <c r="AG48" s="16"/>
      <c r="AH48" s="16"/>
      <c r="AI48" s="16"/>
      <c r="AJ48" s="16"/>
      <c r="AK48" s="16"/>
      <c r="AL48" s="31"/>
    </row>
    <row r="49" spans="1:38" s="19" customFormat="1" ht="127.5" x14ac:dyDescent="0.25">
      <c r="A49" s="16">
        <v>43</v>
      </c>
      <c r="B49" s="17" t="s">
        <v>74</v>
      </c>
      <c r="C49" s="17">
        <v>1</v>
      </c>
      <c r="D49" s="30" t="s">
        <v>192</v>
      </c>
      <c r="E49" s="16"/>
      <c r="F49" s="16"/>
      <c r="G49" s="16">
        <f>1+1</f>
        <v>2</v>
      </c>
      <c r="H49" s="16">
        <f>1+1+1</f>
        <v>3</v>
      </c>
      <c r="I49" s="16">
        <f>1+1</f>
        <v>2</v>
      </c>
      <c r="J49" s="16">
        <f>1+1+1+1+1-3</f>
        <v>2</v>
      </c>
      <c r="K49" s="16"/>
      <c r="L49" s="16"/>
      <c r="M49" s="16">
        <v>0</v>
      </c>
      <c r="N49" s="16">
        <v>0</v>
      </c>
      <c r="O49" s="16"/>
      <c r="P49" s="16"/>
      <c r="Q49" s="16"/>
      <c r="R49" s="16"/>
      <c r="S49" s="16">
        <f>1+1+1</f>
        <v>3</v>
      </c>
      <c r="T49" s="16">
        <f>1+1+1+1+1+1</f>
        <v>6</v>
      </c>
      <c r="U49" s="16">
        <f>1</f>
        <v>1</v>
      </c>
      <c r="V49" s="16">
        <f>1</f>
        <v>1</v>
      </c>
      <c r="W49" s="16"/>
      <c r="X49" s="16"/>
      <c r="Y49" s="16"/>
      <c r="Z49" s="16"/>
      <c r="AA49" s="16">
        <v>1</v>
      </c>
      <c r="AB49" s="16"/>
      <c r="AC49" s="16"/>
      <c r="AD49" s="16"/>
      <c r="AE49" s="16"/>
      <c r="AF49" s="16"/>
      <c r="AG49" s="16"/>
      <c r="AH49" s="16"/>
      <c r="AI49" s="16"/>
      <c r="AJ49" s="16"/>
      <c r="AK49" s="16"/>
      <c r="AL49" s="31"/>
    </row>
    <row r="50" spans="1:38" s="9" customFormat="1" x14ac:dyDescent="0.25">
      <c r="A50" s="6">
        <v>44</v>
      </c>
      <c r="B50" s="7" t="s">
        <v>75</v>
      </c>
      <c r="C50" s="7"/>
      <c r="D50" s="8"/>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7"/>
    </row>
    <row r="51" spans="1:38" s="9" customFormat="1" x14ac:dyDescent="0.25">
      <c r="A51" s="6">
        <v>45</v>
      </c>
      <c r="B51" s="7" t="s">
        <v>76</v>
      </c>
      <c r="C51" s="7"/>
      <c r="D51" s="8"/>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7"/>
    </row>
    <row r="52" spans="1:38" s="9" customFormat="1" x14ac:dyDescent="0.25">
      <c r="A52" s="6">
        <v>46</v>
      </c>
      <c r="B52" s="7" t="s">
        <v>77</v>
      </c>
      <c r="C52" s="7"/>
      <c r="D52" s="8"/>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7"/>
    </row>
    <row r="53" spans="1:38" s="19" customFormat="1" ht="51" x14ac:dyDescent="0.25">
      <c r="A53" s="16">
        <v>47</v>
      </c>
      <c r="B53" s="17" t="s">
        <v>78</v>
      </c>
      <c r="C53" s="17">
        <v>1</v>
      </c>
      <c r="D53" s="30" t="s">
        <v>193</v>
      </c>
      <c r="E53" s="16">
        <v>1</v>
      </c>
      <c r="F53" s="16">
        <v>2</v>
      </c>
      <c r="G53" s="16"/>
      <c r="H53" s="16"/>
      <c r="I53" s="16"/>
      <c r="J53" s="16"/>
      <c r="K53" s="16">
        <v>1</v>
      </c>
      <c r="L53" s="16">
        <v>3</v>
      </c>
      <c r="M53" s="16">
        <v>1</v>
      </c>
      <c r="N53" s="16">
        <v>3</v>
      </c>
      <c r="O53" s="16"/>
      <c r="P53" s="16"/>
      <c r="Q53" s="16">
        <v>2</v>
      </c>
      <c r="R53" s="16">
        <v>4</v>
      </c>
      <c r="S53" s="16">
        <f>2+2</f>
        <v>4</v>
      </c>
      <c r="T53" s="16">
        <f>11+13</f>
        <v>24</v>
      </c>
      <c r="U53" s="16">
        <v>1</v>
      </c>
      <c r="V53" s="16">
        <v>1</v>
      </c>
      <c r="W53" s="16">
        <v>1</v>
      </c>
      <c r="X53" s="16">
        <v>2</v>
      </c>
      <c r="Y53" s="16"/>
      <c r="Z53" s="16"/>
      <c r="AA53" s="16"/>
      <c r="AB53" s="16"/>
      <c r="AC53" s="16"/>
      <c r="AD53" s="16"/>
      <c r="AE53" s="16"/>
      <c r="AF53" s="16"/>
      <c r="AG53" s="16"/>
      <c r="AH53" s="16"/>
      <c r="AI53" s="16"/>
      <c r="AJ53" s="16"/>
      <c r="AK53" s="16"/>
      <c r="AL53" s="31"/>
    </row>
    <row r="54" spans="1:38" s="9" customFormat="1" x14ac:dyDescent="0.25">
      <c r="A54" s="6">
        <v>48</v>
      </c>
      <c r="B54" s="7" t="s">
        <v>79</v>
      </c>
      <c r="C54" s="7"/>
      <c r="D54" s="8"/>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7"/>
    </row>
    <row r="55" spans="1:38" s="9" customFormat="1" x14ac:dyDescent="0.25">
      <c r="A55" s="6">
        <v>49</v>
      </c>
      <c r="B55" s="7" t="s">
        <v>80</v>
      </c>
      <c r="C55" s="7"/>
      <c r="D55" s="8"/>
      <c r="E55" s="6"/>
      <c r="F55" s="6"/>
      <c r="G55" s="6"/>
      <c r="H55" s="6"/>
      <c r="I55" s="6"/>
      <c r="J55" s="6"/>
      <c r="K55" s="6"/>
      <c r="L55" s="6"/>
      <c r="M55" s="6"/>
      <c r="N55" s="6"/>
      <c r="O55" s="6"/>
      <c r="P55" s="6"/>
      <c r="Q55" s="6"/>
      <c r="R55" s="6"/>
      <c r="S55" s="6"/>
      <c r="T55" s="6"/>
      <c r="U55" s="6"/>
      <c r="V55" s="6"/>
      <c r="W55" s="6"/>
      <c r="X55" s="6"/>
      <c r="Y55" s="6"/>
      <c r="Z55" s="6"/>
      <c r="AA55" s="6">
        <v>1</v>
      </c>
      <c r="AB55" s="6">
        <v>1</v>
      </c>
      <c r="AC55" s="6"/>
      <c r="AD55" s="6"/>
      <c r="AE55" s="6"/>
      <c r="AF55" s="6"/>
      <c r="AG55" s="6"/>
      <c r="AH55" s="6"/>
      <c r="AI55" s="6"/>
      <c r="AJ55" s="6"/>
      <c r="AK55" s="6"/>
      <c r="AL55" s="7"/>
    </row>
    <row r="56" spans="1:38" s="5" customFormat="1" ht="127.5" x14ac:dyDescent="0.25">
      <c r="A56" s="3">
        <v>50</v>
      </c>
      <c r="B56" s="4" t="s">
        <v>81</v>
      </c>
      <c r="C56" s="4">
        <v>2</v>
      </c>
      <c r="D56" s="32" t="s">
        <v>194</v>
      </c>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4"/>
    </row>
    <row r="57" spans="1:38" s="19" customFormat="1" ht="178.5" x14ac:dyDescent="0.25">
      <c r="A57" s="16">
        <v>51</v>
      </c>
      <c r="B57" s="17" t="s">
        <v>82</v>
      </c>
      <c r="C57" s="17">
        <v>3</v>
      </c>
      <c r="D57" s="30" t="s">
        <v>195</v>
      </c>
      <c r="E57" s="16">
        <f>1+1</f>
        <v>2</v>
      </c>
      <c r="F57" s="16">
        <f>3+2+1+1</f>
        <v>7</v>
      </c>
      <c r="G57" s="16">
        <v>2</v>
      </c>
      <c r="H57" s="16">
        <f>7+4+1</f>
        <v>12</v>
      </c>
      <c r="I57" s="16">
        <v>1</v>
      </c>
      <c r="J57" s="16">
        <v>8</v>
      </c>
      <c r="K57" s="16">
        <v>2</v>
      </c>
      <c r="L57" s="16">
        <v>11</v>
      </c>
      <c r="M57" s="16">
        <v>1</v>
      </c>
      <c r="N57" s="16">
        <v>1</v>
      </c>
      <c r="O57" s="16">
        <v>1</v>
      </c>
      <c r="P57" s="16">
        <v>4</v>
      </c>
      <c r="Q57" s="16"/>
      <c r="R57" s="16"/>
      <c r="S57" s="16">
        <f>2+2+2+2</f>
        <v>8</v>
      </c>
      <c r="T57" s="16">
        <f>42-2-1</f>
        <v>39</v>
      </c>
      <c r="U57" s="16"/>
      <c r="V57" s="16"/>
      <c r="W57" s="16"/>
      <c r="X57" s="16"/>
      <c r="Y57" s="16">
        <v>2</v>
      </c>
      <c r="Z57" s="16">
        <v>5</v>
      </c>
      <c r="AA57" s="16">
        <v>1</v>
      </c>
      <c r="AB57" s="16">
        <v>1</v>
      </c>
      <c r="AC57" s="16"/>
      <c r="AD57" s="16"/>
      <c r="AE57" s="16"/>
      <c r="AF57" s="16"/>
      <c r="AG57" s="16"/>
      <c r="AH57" s="16"/>
      <c r="AI57" s="16"/>
      <c r="AJ57" s="16"/>
      <c r="AK57" s="16"/>
      <c r="AL57" s="31"/>
    </row>
    <row r="58" spans="1:38" s="19" customFormat="1" ht="51" x14ac:dyDescent="0.25">
      <c r="A58" s="16">
        <v>52</v>
      </c>
      <c r="B58" s="17" t="s">
        <v>83</v>
      </c>
      <c r="C58" s="17">
        <v>1</v>
      </c>
      <c r="D58" s="30" t="s">
        <v>196</v>
      </c>
      <c r="E58" s="16"/>
      <c r="F58" s="16"/>
      <c r="G58" s="16">
        <v>3</v>
      </c>
      <c r="H58" s="16">
        <v>14</v>
      </c>
      <c r="I58" s="16"/>
      <c r="J58" s="16"/>
      <c r="K58" s="16"/>
      <c r="L58" s="16"/>
      <c r="M58" s="16"/>
      <c r="N58" s="16"/>
      <c r="O58" s="16"/>
      <c r="P58" s="16"/>
      <c r="Q58" s="16"/>
      <c r="R58" s="16"/>
      <c r="S58" s="16">
        <v>4</v>
      </c>
      <c r="T58" s="16">
        <v>16</v>
      </c>
      <c r="U58" s="16"/>
      <c r="V58" s="16"/>
      <c r="W58" s="16"/>
      <c r="X58" s="16"/>
      <c r="Y58" s="16"/>
      <c r="Z58" s="16"/>
      <c r="AA58" s="16"/>
      <c r="AB58" s="16"/>
      <c r="AC58" s="16"/>
      <c r="AD58" s="16"/>
      <c r="AE58" s="16"/>
      <c r="AF58" s="16"/>
      <c r="AG58" s="16"/>
      <c r="AH58" s="16"/>
      <c r="AI58" s="16"/>
      <c r="AJ58" s="16"/>
      <c r="AK58" s="16"/>
      <c r="AL58" s="31"/>
    </row>
    <row r="59" spans="1:38" s="5" customFormat="1" ht="127.5" x14ac:dyDescent="0.25">
      <c r="A59" s="3">
        <v>53</v>
      </c>
      <c r="B59" s="4" t="s">
        <v>84</v>
      </c>
      <c r="C59" s="4">
        <v>1</v>
      </c>
      <c r="D59" s="32" t="s">
        <v>197</v>
      </c>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4" t="s">
        <v>198</v>
      </c>
    </row>
    <row r="60" spans="1:38" s="19" customFormat="1" ht="114.75" x14ac:dyDescent="0.25">
      <c r="A60" s="16">
        <v>54</v>
      </c>
      <c r="B60" s="17" t="s">
        <v>85</v>
      </c>
      <c r="C60" s="17">
        <v>1</v>
      </c>
      <c r="D60" s="30" t="s">
        <v>199</v>
      </c>
      <c r="E60" s="16"/>
      <c r="F60" s="16"/>
      <c r="G60" s="16">
        <v>1</v>
      </c>
      <c r="H60" s="16">
        <v>4</v>
      </c>
      <c r="I60" s="16"/>
      <c r="J60" s="16"/>
      <c r="K60" s="16">
        <v>3</v>
      </c>
      <c r="L60" s="16">
        <v>15</v>
      </c>
      <c r="M60" s="16"/>
      <c r="N60" s="16"/>
      <c r="O60" s="16"/>
      <c r="P60" s="16"/>
      <c r="Q60" s="16"/>
      <c r="R60" s="16"/>
      <c r="S60" s="16">
        <v>4</v>
      </c>
      <c r="T60" s="16">
        <v>58</v>
      </c>
      <c r="U60" s="16"/>
      <c r="V60" s="16"/>
      <c r="W60" s="16"/>
      <c r="X60" s="16"/>
      <c r="Y60" s="16"/>
      <c r="Z60" s="16"/>
      <c r="AA60" s="16"/>
      <c r="AB60" s="16"/>
      <c r="AC60" s="16"/>
      <c r="AD60" s="16"/>
      <c r="AE60" s="16"/>
      <c r="AF60" s="16"/>
      <c r="AG60" s="16"/>
      <c r="AH60" s="16"/>
      <c r="AI60" s="16"/>
      <c r="AJ60" s="16"/>
      <c r="AK60" s="16"/>
      <c r="AL60" s="31"/>
    </row>
    <row r="61" spans="1:38" s="9" customFormat="1" x14ac:dyDescent="0.25">
      <c r="A61" s="6">
        <v>55</v>
      </c>
      <c r="B61" s="7" t="s">
        <v>86</v>
      </c>
      <c r="C61" s="7"/>
      <c r="D61" s="8"/>
      <c r="E61" s="6"/>
      <c r="F61" s="6"/>
      <c r="G61" s="6"/>
      <c r="H61" s="6"/>
      <c r="I61" s="6"/>
      <c r="J61" s="6"/>
      <c r="K61" s="6"/>
      <c r="L61" s="6"/>
      <c r="M61" s="6"/>
      <c r="N61" s="6"/>
      <c r="O61" s="6"/>
      <c r="P61" s="6"/>
      <c r="Q61" s="6"/>
      <c r="R61" s="6"/>
      <c r="S61" s="6"/>
      <c r="T61" s="6"/>
      <c r="U61" s="6"/>
      <c r="V61" s="6"/>
      <c r="W61" s="6"/>
      <c r="X61" s="6"/>
      <c r="Y61" s="6"/>
      <c r="Z61" s="6"/>
      <c r="AA61" s="6">
        <v>1</v>
      </c>
      <c r="AB61" s="6">
        <v>1</v>
      </c>
      <c r="AC61" s="6">
        <v>1</v>
      </c>
      <c r="AD61" s="6"/>
      <c r="AE61" s="6"/>
      <c r="AF61" s="6"/>
      <c r="AG61" s="6"/>
      <c r="AH61" s="6"/>
      <c r="AI61" s="6"/>
      <c r="AJ61" s="6"/>
      <c r="AK61" s="6"/>
      <c r="AL61" s="7"/>
    </row>
    <row r="62" spans="1:38" s="19" customFormat="1" ht="51" x14ac:dyDescent="0.25">
      <c r="A62" s="16">
        <v>56</v>
      </c>
      <c r="B62" s="17" t="s">
        <v>87</v>
      </c>
      <c r="C62" s="17">
        <v>1</v>
      </c>
      <c r="D62" s="30" t="s">
        <v>200</v>
      </c>
      <c r="E62" s="16"/>
      <c r="F62" s="16"/>
      <c r="G62" s="16">
        <f>1+1</f>
        <v>2</v>
      </c>
      <c r="H62" s="16">
        <f>14+12</f>
        <v>26</v>
      </c>
      <c r="I62" s="16">
        <v>2</v>
      </c>
      <c r="J62" s="16">
        <f>38+30</f>
        <v>68</v>
      </c>
      <c r="K62" s="16">
        <v>1</v>
      </c>
      <c r="L62" s="16">
        <v>14</v>
      </c>
      <c r="M62" s="16">
        <v>2</v>
      </c>
      <c r="N62" s="16">
        <v>40</v>
      </c>
      <c r="O62" s="16"/>
      <c r="P62" s="16"/>
      <c r="Q62" s="16">
        <v>2</v>
      </c>
      <c r="R62" s="16">
        <v>11</v>
      </c>
      <c r="S62" s="16"/>
      <c r="T62" s="16"/>
      <c r="U62" s="16"/>
      <c r="V62" s="16"/>
      <c r="W62" s="16"/>
      <c r="X62" s="16"/>
      <c r="Y62" s="16">
        <v>2</v>
      </c>
      <c r="Z62" s="16">
        <v>5</v>
      </c>
      <c r="AA62" s="16"/>
      <c r="AB62" s="16"/>
      <c r="AC62" s="16"/>
      <c r="AD62" s="16"/>
      <c r="AE62" s="16"/>
      <c r="AF62" s="16"/>
      <c r="AG62" s="16"/>
      <c r="AH62" s="16"/>
      <c r="AI62" s="16"/>
      <c r="AJ62" s="16"/>
      <c r="AK62" s="16"/>
      <c r="AL62" s="31"/>
    </row>
    <row r="63" spans="1:38" s="9" customFormat="1" x14ac:dyDescent="0.25">
      <c r="A63" s="6">
        <v>57</v>
      </c>
      <c r="B63" s="7" t="s">
        <v>88</v>
      </c>
      <c r="C63" s="7"/>
      <c r="D63" s="8"/>
      <c r="E63" s="6"/>
      <c r="F63" s="6"/>
      <c r="G63" s="6"/>
      <c r="H63" s="6"/>
      <c r="I63" s="6"/>
      <c r="J63" s="6"/>
      <c r="K63" s="6"/>
      <c r="L63" s="6"/>
      <c r="M63" s="6"/>
      <c r="N63" s="6"/>
      <c r="O63" s="6"/>
      <c r="P63" s="6"/>
      <c r="Q63" s="6"/>
      <c r="R63" s="6"/>
      <c r="S63" s="6"/>
      <c r="T63" s="6"/>
      <c r="U63" s="6"/>
      <c r="V63" s="6"/>
      <c r="W63" s="6"/>
      <c r="X63" s="6"/>
      <c r="Y63" s="6"/>
      <c r="Z63" s="6"/>
      <c r="AA63" s="6">
        <v>1</v>
      </c>
      <c r="AB63" s="6">
        <v>1</v>
      </c>
      <c r="AC63" s="6"/>
      <c r="AD63" s="6"/>
      <c r="AE63" s="6"/>
      <c r="AF63" s="6"/>
      <c r="AG63" s="6">
        <v>1</v>
      </c>
      <c r="AH63" s="6"/>
      <c r="AI63" s="6"/>
      <c r="AJ63" s="6"/>
      <c r="AK63" s="6"/>
      <c r="AL63" s="7"/>
    </row>
    <row r="64" spans="1:38" s="19" customFormat="1" ht="114.75" x14ac:dyDescent="0.25">
      <c r="A64" s="16">
        <v>58</v>
      </c>
      <c r="B64" s="17" t="s">
        <v>89</v>
      </c>
      <c r="C64" s="17">
        <v>2</v>
      </c>
      <c r="D64" s="30" t="s">
        <v>201</v>
      </c>
      <c r="E64" s="16">
        <v>2</v>
      </c>
      <c r="F64" s="16">
        <v>2</v>
      </c>
      <c r="G64" s="16">
        <v>2</v>
      </c>
      <c r="H64" s="16">
        <v>9</v>
      </c>
      <c r="I64" s="16">
        <v>1</v>
      </c>
      <c r="J64" s="16">
        <v>3</v>
      </c>
      <c r="K64" s="16">
        <v>1</v>
      </c>
      <c r="L64" s="16">
        <v>7</v>
      </c>
      <c r="M64" s="16">
        <v>1</v>
      </c>
      <c r="N64" s="16">
        <v>5</v>
      </c>
      <c r="O64" s="16"/>
      <c r="P64" s="16"/>
      <c r="Q64" s="16"/>
      <c r="R64" s="16"/>
      <c r="S64" s="16">
        <v>1</v>
      </c>
      <c r="T64" s="16">
        <v>1</v>
      </c>
      <c r="U64" s="16"/>
      <c r="V64" s="16"/>
      <c r="W64" s="16"/>
      <c r="X64" s="16"/>
      <c r="Y64" s="16"/>
      <c r="Z64" s="16"/>
      <c r="AA64" s="16">
        <v>1</v>
      </c>
      <c r="AB64" s="16">
        <v>1</v>
      </c>
      <c r="AC64" s="16"/>
      <c r="AD64" s="16"/>
      <c r="AE64" s="16"/>
      <c r="AF64" s="16"/>
      <c r="AG64" s="16"/>
      <c r="AH64" s="16"/>
      <c r="AI64" s="16"/>
      <c r="AJ64" s="16">
        <v>1</v>
      </c>
      <c r="AK64" s="16"/>
      <c r="AL64" s="31" t="s">
        <v>179</v>
      </c>
    </row>
    <row r="65" spans="1:38" s="19" customFormat="1" ht="114.75" x14ac:dyDescent="0.25">
      <c r="A65" s="16">
        <v>59</v>
      </c>
      <c r="B65" s="17" t="s">
        <v>90</v>
      </c>
      <c r="C65" s="17">
        <v>2</v>
      </c>
      <c r="D65" s="30" t="s">
        <v>202</v>
      </c>
      <c r="E65" s="16">
        <v>1</v>
      </c>
      <c r="F65" s="16">
        <v>2</v>
      </c>
      <c r="G65" s="16">
        <v>2</v>
      </c>
      <c r="H65" s="16">
        <v>9</v>
      </c>
      <c r="I65" s="16">
        <v>1</v>
      </c>
      <c r="J65" s="16">
        <v>3</v>
      </c>
      <c r="K65" s="16">
        <v>1</v>
      </c>
      <c r="L65" s="16">
        <v>7</v>
      </c>
      <c r="M65" s="16">
        <v>1</v>
      </c>
      <c r="N65" s="16">
        <v>5</v>
      </c>
      <c r="O65" s="16"/>
      <c r="P65" s="16"/>
      <c r="Q65" s="16"/>
      <c r="R65" s="16"/>
      <c r="S65" s="16"/>
      <c r="T65" s="16"/>
      <c r="U65" s="16">
        <f>2+1</f>
        <v>3</v>
      </c>
      <c r="V65" s="16">
        <v>5</v>
      </c>
      <c r="W65" s="16"/>
      <c r="X65" s="16"/>
      <c r="Y65" s="16"/>
      <c r="Z65" s="16"/>
      <c r="AA65" s="16"/>
      <c r="AB65" s="16"/>
      <c r="AC65" s="16"/>
      <c r="AD65" s="16"/>
      <c r="AE65" s="16"/>
      <c r="AF65" s="16"/>
      <c r="AG65" s="16"/>
      <c r="AH65" s="16"/>
      <c r="AI65" s="16"/>
      <c r="AJ65" s="16"/>
      <c r="AK65" s="16"/>
      <c r="AL65" s="31"/>
    </row>
    <row r="66" spans="1:38" s="19" customFormat="1" ht="114.75" x14ac:dyDescent="0.25">
      <c r="A66" s="16">
        <v>60</v>
      </c>
      <c r="B66" s="17" t="s">
        <v>91</v>
      </c>
      <c r="C66" s="17">
        <v>2</v>
      </c>
      <c r="D66" s="30" t="s">
        <v>203</v>
      </c>
      <c r="E66" s="16"/>
      <c r="F66" s="16"/>
      <c r="G66" s="16"/>
      <c r="H66" s="16"/>
      <c r="I66" s="16"/>
      <c r="J66" s="16"/>
      <c r="K66" s="16"/>
      <c r="L66" s="16"/>
      <c r="M66" s="16"/>
      <c r="N66" s="16"/>
      <c r="O66" s="16"/>
      <c r="P66" s="16"/>
      <c r="Q66" s="16"/>
      <c r="R66" s="16"/>
      <c r="S66" s="16"/>
      <c r="T66" s="16"/>
      <c r="U66" s="16">
        <v>1</v>
      </c>
      <c r="V66" s="16">
        <v>2</v>
      </c>
      <c r="W66" s="16"/>
      <c r="X66" s="16"/>
      <c r="Y66" s="16"/>
      <c r="Z66" s="16"/>
      <c r="AA66" s="16">
        <v>1</v>
      </c>
      <c r="AB66" s="16">
        <v>1</v>
      </c>
      <c r="AC66" s="16"/>
      <c r="AD66" s="16"/>
      <c r="AE66" s="16"/>
      <c r="AF66" s="16"/>
      <c r="AG66" s="16"/>
      <c r="AH66" s="16"/>
      <c r="AI66" s="16"/>
      <c r="AJ66" s="16"/>
      <c r="AK66" s="16"/>
      <c r="AL66" s="31" t="s">
        <v>204</v>
      </c>
    </row>
    <row r="67" spans="1:38" s="19" customFormat="1" ht="63.75" x14ac:dyDescent="0.25">
      <c r="A67" s="16">
        <v>61</v>
      </c>
      <c r="B67" s="17" t="s">
        <v>92</v>
      </c>
      <c r="C67" s="17">
        <v>1</v>
      </c>
      <c r="D67" s="30" t="s">
        <v>205</v>
      </c>
      <c r="E67" s="16">
        <v>1</v>
      </c>
      <c r="F67" s="16">
        <v>4</v>
      </c>
      <c r="G67" s="16">
        <v>4</v>
      </c>
      <c r="H67" s="16">
        <v>27</v>
      </c>
      <c r="I67" s="16"/>
      <c r="J67" s="16"/>
      <c r="K67" s="16">
        <v>4</v>
      </c>
      <c r="L67" s="16">
        <v>40</v>
      </c>
      <c r="M67" s="16"/>
      <c r="N67" s="16"/>
      <c r="O67" s="16"/>
      <c r="P67" s="16"/>
      <c r="Q67" s="16"/>
      <c r="R67" s="16"/>
      <c r="S67" s="16"/>
      <c r="T67" s="16"/>
      <c r="U67" s="16">
        <v>2</v>
      </c>
      <c r="V67" s="16">
        <v>2</v>
      </c>
      <c r="W67" s="16"/>
      <c r="X67" s="16"/>
      <c r="Y67" s="16"/>
      <c r="Z67" s="16"/>
      <c r="AA67" s="16">
        <v>1</v>
      </c>
      <c r="AB67" s="16">
        <v>1</v>
      </c>
      <c r="AC67" s="16"/>
      <c r="AD67" s="16"/>
      <c r="AE67" s="16"/>
      <c r="AF67" s="16"/>
      <c r="AG67" s="16"/>
      <c r="AH67" s="16"/>
      <c r="AI67" s="16"/>
      <c r="AJ67" s="16">
        <v>1</v>
      </c>
      <c r="AK67" s="16"/>
      <c r="AL67" s="31"/>
    </row>
    <row r="68" spans="1:38" s="5" customFormat="1" ht="127.5" x14ac:dyDescent="0.25">
      <c r="A68" s="3">
        <v>62</v>
      </c>
      <c r="B68" s="4" t="s">
        <v>93</v>
      </c>
      <c r="C68" s="4">
        <v>1</v>
      </c>
      <c r="D68" s="32" t="s">
        <v>206</v>
      </c>
      <c r="E68" s="3"/>
      <c r="F68" s="3"/>
      <c r="G68" s="3"/>
      <c r="H68" s="3"/>
      <c r="I68" s="3"/>
      <c r="J68" s="3"/>
      <c r="K68" s="3"/>
      <c r="L68" s="3"/>
      <c r="M68" s="3"/>
      <c r="N68" s="3"/>
      <c r="O68" s="3"/>
      <c r="P68" s="3"/>
      <c r="Q68" s="3"/>
      <c r="R68" s="3"/>
      <c r="S68" s="3"/>
      <c r="T68" s="3"/>
      <c r="U68" s="3"/>
      <c r="V68" s="3"/>
      <c r="W68" s="3"/>
      <c r="X68" s="3"/>
      <c r="Y68" s="3"/>
      <c r="Z68" s="3"/>
      <c r="AA68" s="3">
        <v>1</v>
      </c>
      <c r="AB68" s="3">
        <v>1</v>
      </c>
      <c r="AC68" s="3"/>
      <c r="AD68" s="3"/>
      <c r="AE68" s="3"/>
      <c r="AF68" s="3"/>
      <c r="AG68" s="3"/>
      <c r="AH68" s="3"/>
      <c r="AI68" s="3"/>
      <c r="AJ68" s="3"/>
      <c r="AK68" s="3"/>
      <c r="AL68" s="34" t="s">
        <v>207</v>
      </c>
    </row>
    <row r="69" spans="1:38" s="9" customFormat="1" x14ac:dyDescent="0.25">
      <c r="A69" s="6">
        <v>63</v>
      </c>
      <c r="B69" s="7" t="s">
        <v>94</v>
      </c>
      <c r="C69" s="7"/>
      <c r="D69" s="8"/>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7"/>
    </row>
    <row r="70" spans="1:38" x14ac:dyDescent="0.25">
      <c r="A70" s="35"/>
      <c r="B70" s="35" t="s">
        <v>95</v>
      </c>
      <c r="C70" s="35">
        <f>SUM(C7:C69)</f>
        <v>49</v>
      </c>
      <c r="D70" s="35">
        <f t="shared" ref="D70:AK70" si="0">SUM(D7:D69)</f>
        <v>0</v>
      </c>
      <c r="E70" s="35">
        <f t="shared" si="0"/>
        <v>22</v>
      </c>
      <c r="F70" s="35">
        <f t="shared" si="0"/>
        <v>33</v>
      </c>
      <c r="G70" s="35">
        <f t="shared" si="0"/>
        <v>83</v>
      </c>
      <c r="H70" s="35">
        <f t="shared" si="0"/>
        <v>323</v>
      </c>
      <c r="I70" s="35">
        <f t="shared" si="0"/>
        <v>26</v>
      </c>
      <c r="J70" s="35">
        <f t="shared" si="0"/>
        <v>197</v>
      </c>
      <c r="K70" s="35">
        <f t="shared" si="0"/>
        <v>42</v>
      </c>
      <c r="L70" s="35">
        <f t="shared" si="0"/>
        <v>299</v>
      </c>
      <c r="M70" s="35">
        <f t="shared" si="0"/>
        <v>25</v>
      </c>
      <c r="N70" s="35">
        <f t="shared" si="0"/>
        <v>195</v>
      </c>
      <c r="O70" s="35">
        <f t="shared" si="0"/>
        <v>7</v>
      </c>
      <c r="P70" s="35">
        <f t="shared" si="0"/>
        <v>27</v>
      </c>
      <c r="Q70" s="35">
        <f t="shared" si="0"/>
        <v>7</v>
      </c>
      <c r="R70" s="35">
        <f t="shared" si="0"/>
        <v>62</v>
      </c>
      <c r="S70" s="35">
        <f t="shared" si="0"/>
        <v>77</v>
      </c>
      <c r="T70" s="35">
        <f t="shared" si="0"/>
        <v>489</v>
      </c>
      <c r="U70" s="35">
        <f t="shared" si="0"/>
        <v>28</v>
      </c>
      <c r="V70" s="35">
        <f t="shared" si="0"/>
        <v>41</v>
      </c>
      <c r="W70" s="35">
        <f t="shared" si="0"/>
        <v>16</v>
      </c>
      <c r="X70" s="35">
        <f t="shared" si="0"/>
        <v>66</v>
      </c>
      <c r="Y70" s="35">
        <f t="shared" si="0"/>
        <v>6</v>
      </c>
      <c r="Z70" s="35">
        <f t="shared" si="0"/>
        <v>13</v>
      </c>
      <c r="AA70" s="35">
        <f t="shared" si="0"/>
        <v>25</v>
      </c>
      <c r="AB70" s="35">
        <f t="shared" si="0"/>
        <v>23</v>
      </c>
      <c r="AC70" s="35">
        <f t="shared" si="0"/>
        <v>3</v>
      </c>
      <c r="AD70" s="35">
        <f t="shared" si="0"/>
        <v>1</v>
      </c>
      <c r="AE70" s="35">
        <f t="shared" si="0"/>
        <v>0</v>
      </c>
      <c r="AF70" s="35">
        <f t="shared" si="0"/>
        <v>0</v>
      </c>
      <c r="AG70" s="35">
        <f t="shared" si="0"/>
        <v>3</v>
      </c>
      <c r="AH70" s="35">
        <f t="shared" si="0"/>
        <v>0</v>
      </c>
      <c r="AI70" s="35">
        <f t="shared" si="0"/>
        <v>0</v>
      </c>
      <c r="AJ70" s="35">
        <f t="shared" si="0"/>
        <v>3</v>
      </c>
      <c r="AK70" s="35">
        <f t="shared" si="0"/>
        <v>0</v>
      </c>
      <c r="AL70" s="35"/>
    </row>
    <row r="72" spans="1:38" x14ac:dyDescent="0.25">
      <c r="D72" s="10">
        <v>15</v>
      </c>
      <c r="O72" s="12">
        <f>COUNT(O6:O69)</f>
        <v>6</v>
      </c>
      <c r="Q72" s="10">
        <f>4/28*100</f>
        <v>14.285714285714285</v>
      </c>
      <c r="S72" s="12">
        <f>COUNT(S6:S69)</f>
        <v>26</v>
      </c>
      <c r="T72" s="36">
        <f>28/47</f>
        <v>0.5957446808510638</v>
      </c>
      <c r="U72" s="12">
        <f>COUNT(U6:U69)</f>
        <v>17</v>
      </c>
      <c r="W72" s="10">
        <f>7/47</f>
        <v>0.14893617021276595</v>
      </c>
    </row>
    <row r="73" spans="1:38" x14ac:dyDescent="0.25">
      <c r="B73" s="10">
        <f>24/47</f>
        <v>0.51063829787234039</v>
      </c>
      <c r="D73" s="10">
        <f>14/47</f>
        <v>0.2978723404255319</v>
      </c>
      <c r="J73" s="36">
        <f>9/47</f>
        <v>0.19148936170212766</v>
      </c>
      <c r="W73" s="10">
        <f>40/47</f>
        <v>0.85106382978723405</v>
      </c>
    </row>
  </sheetData>
  <mergeCells count="24">
    <mergeCell ref="M5:N5"/>
    <mergeCell ref="A2:AL2"/>
    <mergeCell ref="A3:B3"/>
    <mergeCell ref="A4:A6"/>
    <mergeCell ref="B4:B6"/>
    <mergeCell ref="C4:D4"/>
    <mergeCell ref="E4:Z4"/>
    <mergeCell ref="AA4:AJ4"/>
    <mergeCell ref="AK4:AK6"/>
    <mergeCell ref="AL4:AL6"/>
    <mergeCell ref="C5:C6"/>
    <mergeCell ref="D5:D6"/>
    <mergeCell ref="E5:F5"/>
    <mergeCell ref="G5:H5"/>
    <mergeCell ref="I5:J5"/>
    <mergeCell ref="K5:L5"/>
    <mergeCell ref="W5:X5"/>
    <mergeCell ref="Y5:Z5"/>
    <mergeCell ref="AA5:AB5"/>
    <mergeCell ref="AC5:AJ5"/>
    <mergeCell ref="O5:P5"/>
    <mergeCell ref="Q5:R5"/>
    <mergeCell ref="S5:T5"/>
    <mergeCell ref="U5:V5"/>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Phụ lục 01a-KH 2022</vt:lpstr>
      <vt:lpstr>Phụ lục 01b-KH 2021</vt:lpstr>
      <vt:lpstr>Phụ lục 01c-KH 2020</vt:lpstr>
      <vt:lpstr>'Phụ lục 01a-KH 2022'!Print_Area</vt:lpstr>
      <vt:lpstr>'Phụ lục 01b-KH 2021'!Print_Area</vt:lpstr>
      <vt:lpstr>'Phụ lục 01a-KH 2022'!Print_Titles</vt:lpstr>
      <vt:lpstr>'Phụ lục 01b-KH 2021'!Print_Titles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MrTrieu</dc:creator>
  <cp:lastModifiedBy>HuyNguyen</cp:lastModifiedBy>
  <dcterms:created xsi:type="dcterms:W3CDTF">2023-02-17T08:09:53Z</dcterms:created>
  <dcterms:modified xsi:type="dcterms:W3CDTF">2023-02-25T13:18:20Z</dcterms:modified>
</cp:coreProperties>
</file>