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64011"/>
  <mc:AlternateContent xmlns:mc="http://schemas.openxmlformats.org/markup-compatibility/2006">
    <mc:Choice Requires="x15">
      <x15ac:absPath xmlns:x15ac="http://schemas.microsoft.com/office/spreadsheetml/2010/11/ac" url="D:\DOCUMENT\_Dao Bui Din\Báo cáo sơ kết\BC sơ kết 6 tháng 2022\Cập nhật\"/>
    </mc:Choice>
  </mc:AlternateContent>
  <bookViews>
    <workbookView xWindow="0" yWindow="0" windowWidth="23040" windowHeight="9192" tabRatio="807"/>
  </bookViews>
  <sheets>
    <sheet name="Chi tiết dự án" sheetId="1" r:id="rId1"/>
    <sheet name="TC Môi trường" sheetId="3" r:id="rId2"/>
    <sheet name="TC Đất Đai" sheetId="4" r:id="rId3"/>
    <sheet name="TC ĐCKS" sheetId="5" r:id="rId4"/>
    <sheet name="TC KTTV" sheetId="6" r:id="rId5"/>
    <sheet name="TC Biển" sheetId="7" r:id="rId6"/>
    <sheet name="Cuc QLTNN" sheetId="11" r:id="rId7"/>
    <sheet name="Cục VTQG" sheetId="12" r:id="rId8"/>
    <sheet name=" Cục ĐĐBĐ" sheetId="8" r:id="rId9"/>
    <sheet name="VP Bộ" sheetId="13" r:id="rId10"/>
    <sheet name="ttqhtnn" sheetId="15" r:id="rId11"/>
    <sheet name="Ban QLDA" sheetId="9" r:id="rId12"/>
    <sheet name="Trường TPHCM" sheetId="14" r:id="rId13"/>
  </sheets>
  <definedNames>
    <definedName name="_xlnm.Print_Area" localSheetId="0">'Chi tiết dự án'!$C$1:$U$81</definedName>
    <definedName name="_xlnm.Print_Titles" localSheetId="0">'Chi tiết dự án'!$5:$8</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3" i="1" l="1"/>
  <c r="O14" i="1"/>
  <c r="O15" i="1"/>
  <c r="O17" i="1"/>
  <c r="O22" i="1"/>
  <c r="O23" i="1"/>
  <c r="O26" i="1"/>
  <c r="O27" i="1"/>
  <c r="O28" i="1"/>
  <c r="O29" i="1"/>
  <c r="O34" i="1"/>
  <c r="O36" i="1"/>
  <c r="O37" i="1"/>
  <c r="O38" i="1"/>
  <c r="O39" i="1"/>
  <c r="O40" i="1"/>
  <c r="O41" i="1"/>
  <c r="O42" i="1"/>
  <c r="O45" i="1"/>
  <c r="O49" i="1"/>
  <c r="O53" i="1"/>
  <c r="O58" i="1"/>
  <c r="O59" i="1"/>
  <c r="O61" i="1"/>
  <c r="O62" i="1"/>
  <c r="O64" i="1"/>
  <c r="O81" i="1"/>
  <c r="I81" i="1"/>
  <c r="N33" i="1" l="1"/>
  <c r="K20" i="1" l="1"/>
  <c r="N67" i="1"/>
  <c r="N66" i="1"/>
  <c r="K67" i="1"/>
  <c r="K66" i="1"/>
  <c r="K65" i="1" s="1"/>
  <c r="N43" i="1"/>
  <c r="J43" i="1"/>
  <c r="K43" i="1"/>
  <c r="N80" i="1"/>
  <c r="K80" i="1"/>
  <c r="N65" i="1" l="1"/>
  <c r="N77" i="1"/>
  <c r="K77" i="1"/>
  <c r="L74" i="1"/>
  <c r="N74" i="1"/>
  <c r="K74" i="1"/>
  <c r="N71" i="1"/>
  <c r="M71" i="1"/>
  <c r="K71" i="1"/>
  <c r="J71" i="1"/>
  <c r="N68" i="1"/>
  <c r="K68" i="1"/>
  <c r="I64" i="1"/>
  <c r="I63" i="1" s="1"/>
  <c r="L64" i="1"/>
  <c r="N63" i="1"/>
  <c r="K63" i="1"/>
  <c r="I62" i="1"/>
  <c r="I61" i="1"/>
  <c r="L62" i="1"/>
  <c r="L61" i="1"/>
  <c r="N60" i="1"/>
  <c r="K60" i="1"/>
  <c r="L59" i="1"/>
  <c r="L58" i="1"/>
  <c r="L57" i="1" s="1"/>
  <c r="N57" i="1"/>
  <c r="I59" i="1"/>
  <c r="I58" i="1"/>
  <c r="I57" i="1" s="1"/>
  <c r="K57" i="1"/>
  <c r="L45" i="1"/>
  <c r="L46" i="1"/>
  <c r="L27" i="1"/>
  <c r="L28" i="1"/>
  <c r="L29" i="1"/>
  <c r="L26" i="1"/>
  <c r="N25" i="1"/>
  <c r="I27" i="1"/>
  <c r="I28" i="1"/>
  <c r="I29" i="1"/>
  <c r="I26" i="1"/>
  <c r="K25" i="1"/>
  <c r="L36" i="1"/>
  <c r="L37" i="1"/>
  <c r="L38" i="1"/>
  <c r="L39" i="1"/>
  <c r="L40" i="1"/>
  <c r="L41" i="1"/>
  <c r="L42" i="1"/>
  <c r="L48" i="1"/>
  <c r="L49" i="1"/>
  <c r="I36" i="1"/>
  <c r="I37" i="1"/>
  <c r="I38" i="1"/>
  <c r="I39" i="1"/>
  <c r="I40" i="1"/>
  <c r="I41" i="1"/>
  <c r="I42" i="1"/>
  <c r="N32" i="1"/>
  <c r="N30" i="1"/>
  <c r="K33" i="1"/>
  <c r="K30" i="1" s="1"/>
  <c r="K32" i="1"/>
  <c r="I60" i="1" l="1"/>
  <c r="I25" i="1"/>
  <c r="I71" i="1"/>
  <c r="L63" i="1"/>
  <c r="L60" i="1"/>
  <c r="L25" i="1"/>
  <c r="N31" i="1"/>
  <c r="L71" i="1"/>
  <c r="K31" i="1"/>
  <c r="L53" i="1"/>
  <c r="N54" i="1"/>
  <c r="M54" i="1"/>
  <c r="L52" i="1"/>
  <c r="N52" i="1"/>
  <c r="N51" i="1"/>
  <c r="K52" i="1"/>
  <c r="K11" i="1" s="1"/>
  <c r="K51" i="1"/>
  <c r="I53" i="1"/>
  <c r="I51" i="1" s="1"/>
  <c r="L16" i="1"/>
  <c r="L17" i="1"/>
  <c r="I16" i="1"/>
  <c r="I46" i="1"/>
  <c r="K47" i="1"/>
  <c r="J47" i="1"/>
  <c r="N47" i="1"/>
  <c r="I48" i="1"/>
  <c r="I45" i="1"/>
  <c r="I44" i="1"/>
  <c r="I49" i="1"/>
  <c r="N20" i="1"/>
  <c r="N11" i="1" s="1"/>
  <c r="N19" i="1"/>
  <c r="M19" i="1"/>
  <c r="N21" i="1"/>
  <c r="L22" i="1"/>
  <c r="L23" i="1"/>
  <c r="L24" i="1"/>
  <c r="L13" i="1"/>
  <c r="L14" i="1"/>
  <c r="L15" i="1"/>
  <c r="N12" i="1"/>
  <c r="K21" i="1"/>
  <c r="K12" i="1"/>
  <c r="J20" i="1"/>
  <c r="I20" i="1" s="1"/>
  <c r="J19" i="1"/>
  <c r="K19" i="1"/>
  <c r="K18" i="1" s="1"/>
  <c r="I22" i="1"/>
  <c r="I23" i="1"/>
  <c r="I24" i="1"/>
  <c r="I14" i="1"/>
  <c r="I15" i="1"/>
  <c r="I17" i="1"/>
  <c r="I13" i="1"/>
  <c r="L19" i="1" l="1"/>
  <c r="O19" i="1"/>
  <c r="P11" i="1"/>
  <c r="K50" i="1"/>
  <c r="K9" i="1" s="1"/>
  <c r="K10" i="1" s="1"/>
  <c r="P12" i="1"/>
  <c r="L54" i="1"/>
  <c r="N18" i="1"/>
  <c r="N9" i="1" s="1"/>
  <c r="I43" i="1"/>
  <c r="L51" i="1"/>
  <c r="I19" i="1"/>
  <c r="N10" i="1" l="1"/>
  <c r="P10" i="1" s="1"/>
  <c r="P9" i="1"/>
  <c r="L50" i="1"/>
  <c r="T9" i="1"/>
  <c r="R57" i="1" l="1"/>
  <c r="Q57" i="1"/>
  <c r="M57" i="1"/>
  <c r="R31" i="1"/>
  <c r="Q31" i="1"/>
  <c r="G57" i="1"/>
  <c r="H57" i="1"/>
  <c r="S80" i="1" l="1"/>
  <c r="S77" i="1"/>
  <c r="S74" i="1"/>
  <c r="S71" i="1"/>
  <c r="S68" i="1"/>
  <c r="S67" i="1"/>
  <c r="S66" i="1"/>
  <c r="S63" i="1"/>
  <c r="S60" i="1"/>
  <c r="S57" i="1"/>
  <c r="S52" i="1"/>
  <c r="S51" i="1"/>
  <c r="S47" i="1"/>
  <c r="S43" i="1"/>
  <c r="S33" i="1"/>
  <c r="S30" i="1" s="1"/>
  <c r="S32" i="1"/>
  <c r="S25" i="1"/>
  <c r="S21" i="1"/>
  <c r="S20" i="1"/>
  <c r="S19" i="1"/>
  <c r="S12" i="1"/>
  <c r="S31" i="1" l="1"/>
  <c r="S18" i="1"/>
  <c r="S65" i="1"/>
  <c r="S50" i="1"/>
  <c r="S11" i="1"/>
  <c r="H68" i="1"/>
  <c r="S9" i="1" l="1"/>
  <c r="S10" i="1" s="1"/>
  <c r="G9" i="14"/>
  <c r="H13" i="9"/>
  <c r="H15" i="9"/>
  <c r="H16" i="9"/>
  <c r="H18" i="9"/>
  <c r="H19" i="9"/>
  <c r="H21" i="9"/>
  <c r="H22" i="9"/>
  <c r="H12" i="9"/>
  <c r="H11" i="9"/>
  <c r="G12" i="9"/>
  <c r="G13" i="9"/>
  <c r="G14" i="9"/>
  <c r="G15" i="9"/>
  <c r="G16" i="9"/>
  <c r="G18" i="9"/>
  <c r="G19" i="9"/>
  <c r="G21" i="9"/>
  <c r="G22" i="9"/>
  <c r="H9" i="15"/>
  <c r="H8" i="15" s="1"/>
  <c r="G9" i="15"/>
  <c r="H10" i="13"/>
  <c r="H9" i="13"/>
  <c r="G10" i="13"/>
  <c r="G9" i="13"/>
  <c r="H10" i="8"/>
  <c r="H9" i="8"/>
  <c r="H8" i="8" s="1"/>
  <c r="G10" i="8"/>
  <c r="G9" i="8"/>
  <c r="H14" i="12"/>
  <c r="H10" i="12" s="1"/>
  <c r="H13" i="12"/>
  <c r="H11" i="12"/>
  <c r="G14" i="12"/>
  <c r="G13" i="12"/>
  <c r="G11" i="12"/>
  <c r="H9" i="11"/>
  <c r="H8" i="11" s="1"/>
  <c r="G9" i="11"/>
  <c r="H10" i="7"/>
  <c r="G10" i="7"/>
  <c r="G9" i="7"/>
  <c r="H14" i="6"/>
  <c r="H15" i="6"/>
  <c r="H16" i="6"/>
  <c r="H17" i="6"/>
  <c r="H18" i="6"/>
  <c r="H19" i="6"/>
  <c r="H13" i="6"/>
  <c r="G15" i="6"/>
  <c r="G16" i="6"/>
  <c r="G17" i="6"/>
  <c r="G18" i="6"/>
  <c r="G19" i="6"/>
  <c r="G14" i="6"/>
  <c r="G13" i="6"/>
  <c r="H12" i="6"/>
  <c r="H11" i="6"/>
  <c r="G12" i="6"/>
  <c r="G11" i="6"/>
  <c r="M33" i="1"/>
  <c r="H11" i="5"/>
  <c r="H10" i="5"/>
  <c r="H9" i="5"/>
  <c r="H8" i="5"/>
  <c r="G11" i="5"/>
  <c r="G10" i="5"/>
  <c r="G9" i="5"/>
  <c r="G8" i="5"/>
  <c r="M21" i="1"/>
  <c r="H13" i="4"/>
  <c r="H12" i="4"/>
  <c r="H9" i="4" s="1"/>
  <c r="G13" i="4"/>
  <c r="G12" i="4"/>
  <c r="G12" i="3"/>
  <c r="G11" i="3"/>
  <c r="G10" i="3"/>
  <c r="G9" i="3"/>
  <c r="H12" i="3"/>
  <c r="H11" i="3"/>
  <c r="H10" i="3"/>
  <c r="H9" i="3"/>
  <c r="L21" i="1" l="1"/>
  <c r="M30" i="1"/>
  <c r="L33" i="1"/>
  <c r="I14" i="6"/>
  <c r="G12" i="12"/>
  <c r="I16" i="6"/>
  <c r="I17" i="6"/>
  <c r="H10" i="6"/>
  <c r="I18" i="6"/>
  <c r="I10" i="13"/>
  <c r="I21" i="9"/>
  <c r="I15" i="9"/>
  <c r="G10" i="6"/>
  <c r="I19" i="6"/>
  <c r="I15" i="6"/>
  <c r="I10" i="8"/>
  <c r="I9" i="13"/>
  <c r="I22" i="9"/>
  <c r="I16" i="9"/>
  <c r="I13" i="6"/>
  <c r="H12" i="12"/>
  <c r="I9" i="8"/>
  <c r="I12" i="9"/>
  <c r="I18" i="9"/>
  <c r="I10" i="7"/>
  <c r="H9" i="12"/>
  <c r="H8" i="12" s="1"/>
  <c r="I13" i="9"/>
  <c r="I19" i="9"/>
  <c r="H8" i="13"/>
  <c r="I13" i="4"/>
  <c r="G11" i="4"/>
  <c r="I11" i="6"/>
  <c r="I12" i="4"/>
  <c r="H10" i="4"/>
  <c r="H11" i="4"/>
  <c r="J57" i="1"/>
  <c r="O57" i="1" s="1"/>
  <c r="J77" i="1"/>
  <c r="J74" i="1"/>
  <c r="J68" i="1"/>
  <c r="J54" i="1"/>
  <c r="J33" i="1"/>
  <c r="I33" i="1" s="1"/>
  <c r="I30" i="1" s="1"/>
  <c r="J21" i="1"/>
  <c r="O21" i="1" s="1"/>
  <c r="I54" i="1" l="1"/>
  <c r="I52" i="1" s="1"/>
  <c r="O54" i="1"/>
  <c r="O33" i="1"/>
  <c r="G11" i="9"/>
  <c r="I11" i="9" s="1"/>
  <c r="I68" i="1"/>
  <c r="G17" i="9"/>
  <c r="I74" i="1"/>
  <c r="G20" i="9"/>
  <c r="I77" i="1"/>
  <c r="L30" i="1"/>
  <c r="I21" i="1"/>
  <c r="I10" i="6"/>
  <c r="J30" i="1"/>
  <c r="O30" i="1" s="1"/>
  <c r="I11" i="4"/>
  <c r="H8" i="4"/>
  <c r="M77" i="1"/>
  <c r="M74" i="1"/>
  <c r="O74" i="1" s="1"/>
  <c r="H14" i="9"/>
  <c r="I14" i="9" s="1"/>
  <c r="M68" i="1"/>
  <c r="L77" i="1" l="1"/>
  <c r="O77" i="1"/>
  <c r="L68" i="1"/>
  <c r="O68" i="1"/>
  <c r="I50" i="1"/>
  <c r="H17" i="9"/>
  <c r="I17" i="9" s="1"/>
  <c r="H20" i="9"/>
  <c r="I20" i="9" s="1"/>
  <c r="H9" i="6"/>
  <c r="H8" i="6"/>
  <c r="I11" i="12"/>
  <c r="I12" i="12"/>
  <c r="I13" i="12"/>
  <c r="I9" i="3"/>
  <c r="I10" i="3"/>
  <c r="I11" i="3"/>
  <c r="I12" i="3"/>
  <c r="H8" i="3"/>
  <c r="H7" i="5"/>
  <c r="I9" i="5"/>
  <c r="I10" i="5"/>
  <c r="I11" i="5"/>
  <c r="I8" i="5"/>
  <c r="H7" i="6" l="1"/>
  <c r="L81" i="1"/>
  <c r="M44" i="1"/>
  <c r="O44" i="1" s="1"/>
  <c r="M67" i="1"/>
  <c r="M66" i="1"/>
  <c r="M63" i="1"/>
  <c r="M60" i="1"/>
  <c r="M25" i="1"/>
  <c r="M12" i="1"/>
  <c r="M20" i="1"/>
  <c r="M32" i="1"/>
  <c r="L32" i="1" s="1"/>
  <c r="M47" i="1"/>
  <c r="M52" i="1"/>
  <c r="M51" i="1"/>
  <c r="L20" i="1" l="1"/>
  <c r="O20" i="1"/>
  <c r="L47" i="1"/>
  <c r="O47" i="1"/>
  <c r="L66" i="1"/>
  <c r="L67" i="1"/>
  <c r="L12" i="1"/>
  <c r="M43" i="1"/>
  <c r="O43" i="1" s="1"/>
  <c r="L44" i="1"/>
  <c r="L43" i="1" s="1"/>
  <c r="L80" i="1"/>
  <c r="L31" i="1"/>
  <c r="H9" i="9"/>
  <c r="H10" i="9"/>
  <c r="M80" i="1"/>
  <c r="H9" i="14"/>
  <c r="H8" i="14" s="1"/>
  <c r="H9" i="7"/>
  <c r="M18" i="1"/>
  <c r="M11" i="1"/>
  <c r="M65" i="1"/>
  <c r="M31" i="1"/>
  <c r="M50" i="1"/>
  <c r="L18" i="1" l="1"/>
  <c r="L11" i="1"/>
  <c r="L65" i="1"/>
  <c r="H8" i="9"/>
  <c r="I9" i="7"/>
  <c r="H8" i="7"/>
  <c r="M9" i="1"/>
  <c r="R12" i="1"/>
  <c r="R19" i="1"/>
  <c r="R20" i="1"/>
  <c r="R25" i="1"/>
  <c r="R32" i="1"/>
  <c r="R43" i="1"/>
  <c r="R51" i="1"/>
  <c r="R52" i="1"/>
  <c r="R60" i="1"/>
  <c r="R63" i="1"/>
  <c r="R67" i="1"/>
  <c r="R66" i="1"/>
  <c r="R80" i="1"/>
  <c r="R54" i="1"/>
  <c r="R77" i="1"/>
  <c r="R74" i="1"/>
  <c r="R71" i="1"/>
  <c r="R68" i="1"/>
  <c r="R33" i="1"/>
  <c r="R21" i="1"/>
  <c r="Q80" i="1"/>
  <c r="Q66" i="1"/>
  <c r="Q67" i="1"/>
  <c r="Q63" i="1"/>
  <c r="Q60" i="1"/>
  <c r="Q51" i="1"/>
  <c r="Q52" i="1"/>
  <c r="Q47" i="1"/>
  <c r="Q43" i="1"/>
  <c r="Q32" i="1"/>
  <c r="Q30" i="1" s="1"/>
  <c r="Q25" i="1"/>
  <c r="Q20" i="1"/>
  <c r="Q19" i="1"/>
  <c r="Q12" i="1"/>
  <c r="Q54" i="1"/>
  <c r="Q21" i="1"/>
  <c r="Q33" i="1"/>
  <c r="Q77" i="1"/>
  <c r="Q74" i="1"/>
  <c r="Q71" i="1"/>
  <c r="Q68" i="1"/>
  <c r="V9" i="1" l="1"/>
  <c r="M10" i="1"/>
  <c r="L9" i="1"/>
  <c r="Q18" i="1"/>
  <c r="Q50" i="1"/>
  <c r="Q65" i="1"/>
  <c r="R50" i="1"/>
  <c r="R30" i="1"/>
  <c r="R18" i="1"/>
  <c r="R65" i="1"/>
  <c r="Q11" i="1"/>
  <c r="R11" i="1"/>
  <c r="L10" i="1" l="1"/>
  <c r="Q9" i="1"/>
  <c r="Q10" i="1" s="1"/>
  <c r="R9" i="1"/>
  <c r="R10" i="1" s="1"/>
  <c r="G8" i="14"/>
  <c r="I8" i="14" s="1"/>
  <c r="F8" i="14"/>
  <c r="E8" i="14"/>
  <c r="E20" i="9"/>
  <c r="F17" i="9"/>
  <c r="E17" i="9"/>
  <c r="F14" i="9"/>
  <c r="E14" i="9"/>
  <c r="E11" i="9"/>
  <c r="F10" i="9"/>
  <c r="E10" i="9"/>
  <c r="F9" i="9"/>
  <c r="E9" i="9"/>
  <c r="E8" i="9" s="1"/>
  <c r="G8" i="15"/>
  <c r="I8" i="15" s="1"/>
  <c r="F8" i="15"/>
  <c r="E8" i="15"/>
  <c r="G8" i="13"/>
  <c r="I8" i="13" s="1"/>
  <c r="F8" i="13"/>
  <c r="E8" i="13"/>
  <c r="G8" i="8"/>
  <c r="I8" i="8" s="1"/>
  <c r="F8" i="8"/>
  <c r="E8" i="8"/>
  <c r="G10" i="12"/>
  <c r="F10" i="12"/>
  <c r="E10" i="12"/>
  <c r="G9" i="12"/>
  <c r="I9" i="12" s="1"/>
  <c r="F9" i="12"/>
  <c r="E9" i="12"/>
  <c r="G8" i="11"/>
  <c r="I8" i="11" s="1"/>
  <c r="F8" i="11"/>
  <c r="E8" i="11"/>
  <c r="G8" i="7"/>
  <c r="I8" i="7" s="1"/>
  <c r="F8" i="7"/>
  <c r="E8" i="7"/>
  <c r="F10" i="6"/>
  <c r="F7" i="6" s="1"/>
  <c r="E10" i="6"/>
  <c r="E7" i="6" s="1"/>
  <c r="G9" i="6"/>
  <c r="F9" i="6"/>
  <c r="E9" i="6"/>
  <c r="G7" i="5"/>
  <c r="I7" i="5" s="1"/>
  <c r="F7" i="5"/>
  <c r="E7" i="5"/>
  <c r="F11" i="4"/>
  <c r="E11" i="4"/>
  <c r="G10" i="4"/>
  <c r="I10" i="4" s="1"/>
  <c r="F10" i="4"/>
  <c r="E10" i="4"/>
  <c r="G9" i="4"/>
  <c r="I9" i="4" s="1"/>
  <c r="F9" i="4"/>
  <c r="E9" i="4"/>
  <c r="G8" i="3"/>
  <c r="I8" i="3" s="1"/>
  <c r="F8" i="3"/>
  <c r="E8" i="3"/>
  <c r="F8" i="4" l="1"/>
  <c r="G7" i="6"/>
  <c r="I7" i="6" s="1"/>
  <c r="G8" i="12"/>
  <c r="I8" i="12" s="1"/>
  <c r="F8" i="6"/>
  <c r="F8" i="12"/>
  <c r="E8" i="6"/>
  <c r="E8" i="4"/>
  <c r="G8" i="4"/>
  <c r="I8" i="4" s="1"/>
  <c r="E8" i="12"/>
  <c r="F8" i="9"/>
  <c r="H77" i="1"/>
  <c r="G77" i="1"/>
  <c r="H71" i="1"/>
  <c r="G71" i="1"/>
  <c r="G68" i="1"/>
  <c r="H74" i="1"/>
  <c r="G74" i="1"/>
  <c r="H60" i="1"/>
  <c r="J60" i="1"/>
  <c r="O60" i="1" s="1"/>
  <c r="G60" i="1"/>
  <c r="G47" i="1"/>
  <c r="H47" i="1"/>
  <c r="I47" i="1" l="1"/>
  <c r="G8" i="6"/>
  <c r="I8" i="6" s="1"/>
  <c r="H25" i="1"/>
  <c r="J25" i="1"/>
  <c r="O25" i="1" s="1"/>
  <c r="G25" i="1"/>
  <c r="H12" i="1"/>
  <c r="J12" i="1"/>
  <c r="O12" i="1" s="1"/>
  <c r="G12" i="1"/>
  <c r="I12" i="1" l="1"/>
  <c r="H63" i="1"/>
  <c r="J63" i="1"/>
  <c r="O63" i="1" s="1"/>
  <c r="G63" i="1"/>
  <c r="H80" i="1"/>
  <c r="J80" i="1"/>
  <c r="G80" i="1"/>
  <c r="H67" i="1"/>
  <c r="J67" i="1"/>
  <c r="H66" i="1"/>
  <c r="J66" i="1"/>
  <c r="G67" i="1"/>
  <c r="G66" i="1"/>
  <c r="H52" i="1"/>
  <c r="J52" i="1"/>
  <c r="H51" i="1"/>
  <c r="J51" i="1"/>
  <c r="O51" i="1" s="1"/>
  <c r="G52" i="1"/>
  <c r="G51" i="1"/>
  <c r="H43" i="1"/>
  <c r="G43" i="1"/>
  <c r="H32" i="1"/>
  <c r="J32" i="1"/>
  <c r="I32" i="1" s="1"/>
  <c r="G32" i="1"/>
  <c r="H33" i="1"/>
  <c r="H30" i="1" s="1"/>
  <c r="G33" i="1"/>
  <c r="G30" i="1" s="1"/>
  <c r="H20" i="1"/>
  <c r="H19" i="1"/>
  <c r="G20" i="1"/>
  <c r="G19" i="1"/>
  <c r="H21" i="1"/>
  <c r="G21" i="1"/>
  <c r="I66" i="1" l="1"/>
  <c r="O66" i="1"/>
  <c r="I80" i="1"/>
  <c r="O80" i="1"/>
  <c r="I67" i="1"/>
  <c r="O67" i="1"/>
  <c r="I31" i="1"/>
  <c r="J11" i="1"/>
  <c r="G9" i="9"/>
  <c r="I9" i="9" s="1"/>
  <c r="G10" i="9"/>
  <c r="I10" i="9" s="1"/>
  <c r="H11" i="1"/>
  <c r="G11" i="1"/>
  <c r="G65" i="1"/>
  <c r="G50" i="1"/>
  <c r="H65" i="1"/>
  <c r="H18" i="1"/>
  <c r="J65" i="1"/>
  <c r="G31" i="1"/>
  <c r="J18" i="1"/>
  <c r="O18" i="1" s="1"/>
  <c r="H50" i="1"/>
  <c r="J50" i="1"/>
  <c r="O50" i="1" s="1"/>
  <c r="J31" i="1"/>
  <c r="O31" i="1" s="1"/>
  <c r="H31" i="1"/>
  <c r="G18" i="1"/>
  <c r="I65" i="1" l="1"/>
  <c r="O65" i="1"/>
  <c r="I11" i="1"/>
  <c r="O11" i="1"/>
  <c r="I18" i="1"/>
  <c r="G8" i="9"/>
  <c r="I8" i="9" s="1"/>
  <c r="U11" i="1"/>
  <c r="G9" i="1"/>
  <c r="G10" i="1" s="1"/>
  <c r="H9" i="1"/>
  <c r="H10" i="1" s="1"/>
  <c r="J9" i="1"/>
  <c r="I9" i="1" l="1"/>
  <c r="O9" i="1"/>
  <c r="J10" i="1"/>
  <c r="I10" i="1" l="1"/>
  <c r="O10" i="1"/>
  <c r="U10" i="1"/>
  <c r="U9" i="1" s="1"/>
  <c r="K26" i="13"/>
</calcChain>
</file>

<file path=xl/sharedStrings.xml><?xml version="1.0" encoding="utf-8"?>
<sst xmlns="http://schemas.openxmlformats.org/spreadsheetml/2006/main" count="490" uniqueCount="178">
  <si>
    <t>STT</t>
  </si>
  <si>
    <t>Nội dung</t>
  </si>
  <si>
    <t>Thời gian khởi công và hoàn thành</t>
  </si>
  <si>
    <t>Quyết định đầu tư dự án
(Điều chỉnh nếu có)</t>
  </si>
  <si>
    <t>Kế hoạch đầu tư năm 2022</t>
  </si>
  <si>
    <t>Số QĐ, ngày, tháng, năm</t>
  </si>
  <si>
    <t xml:space="preserve">Tổng mức đầu tư </t>
  </si>
  <si>
    <t>Tổng số (tất cả các nguồn vốn)</t>
  </si>
  <si>
    <t>TỔNG SỐ</t>
  </si>
  <si>
    <t>Vốn trong nước</t>
  </si>
  <si>
    <t>Vốn nước ngoài</t>
  </si>
  <si>
    <t>I</t>
  </si>
  <si>
    <t>Tổng cục Môi trường</t>
  </si>
  <si>
    <t>Quy hoạch bảo vệ môi trường quốc gia thời kỳ 2021-2030, tầm nhìn đến năm 2050</t>
  </si>
  <si>
    <t>Quy hoạch tổng thể bảo tồn đa dạng sinh học quốc gia thời kỳ 2021-2030, tầm nhìn đến năm 2050</t>
  </si>
  <si>
    <t>2020 - 2022</t>
  </si>
  <si>
    <t>274/QĐ-TTg ngày 18/02/2020; 973/QĐ-BTNMT ngày 17/5/2021; 1409/QĐ-BTNMT ngày 16/7/2021</t>
  </si>
  <si>
    <t xml:space="preserve">Luỹ kế vốn đã bố trí đến hết năm 2021
</t>
  </si>
  <si>
    <t>174/QĐ-TTg ngày 03/2/2020; 2842/QĐ-BTNMT  15/12/2020; 1417/QĐ-BTNMT ngày 20/07/2021</t>
  </si>
  <si>
    <t>Đầu tư xây dựng Trung tâm tích hợp, xử lý thông tin, dữ liệu và điều hành mạng lưới Quan trắc môi trường quốc gia</t>
  </si>
  <si>
    <t>2020-2023</t>
  </si>
  <si>
    <t>2772/QĐ-BTNTM 30/10/2019</t>
  </si>
  <si>
    <t>Dự án "Đầu tư xây dựng mạng lưới quan trắc môi trường không khí (giai đoạn I)"</t>
  </si>
  <si>
    <t>2963/QĐ-BTNMT ngày 28/12/2020</t>
  </si>
  <si>
    <t>II</t>
  </si>
  <si>
    <t>Tổng cục Quản lý đất đai</t>
  </si>
  <si>
    <t xml:space="preserve"> - Vốn trong nước</t>
  </si>
  <si>
    <t xml:space="preserve"> - Vốn nước ngoài</t>
  </si>
  <si>
    <t>Tăng cường quản lý đất đai và cơ sở dữ liệu đất đai (VILG) (Phần do Tổng cục Quản lý đất đai thực hiện từ nguồn NSTW)</t>
  </si>
  <si>
    <t>2017 - 2022</t>
  </si>
  <si>
    <t>1236/QĐ-BTNMT ngày 30/5/2016</t>
  </si>
  <si>
    <t>III</t>
  </si>
  <si>
    <t>Tổng cục Địa chất và Khoáng sản Việt Nam</t>
  </si>
  <si>
    <t>Quy hoạch điều tra cơ bản địa chất về khoáng sản quốc gia thời kỳ 2021-2030, tầm nhìn đến năm 2050</t>
  </si>
  <si>
    <t>2021 - 2022</t>
  </si>
  <si>
    <t>1191/QĐ-BTNMT ngày 15/6/2021</t>
  </si>
  <si>
    <t>Xây dựng cơ sở vật chất và đầu tư trang thiết bị cho Liên đoàn Bản đồ Địa chất miền Bắc và Liên đoàn Địa chất và Khoáng sản biển</t>
  </si>
  <si>
    <t>2021-2023</t>
  </si>
  <si>
    <t>2956/QĐ-BTNMT ngày 28/12/2020</t>
  </si>
  <si>
    <t>Xây dựng cơ sở vật chất, kỹ thuật Liên đoàn địa chất Xạ- Hiếm</t>
  </si>
  <si>
    <t>2021-2024</t>
  </si>
  <si>
    <t>1630/QĐ-BTNMT ngày 19/8/2021</t>
  </si>
  <si>
    <t>IV</t>
  </si>
  <si>
    <t xml:space="preserve">Tổng cục Khí tượng Thủy văn </t>
  </si>
  <si>
    <t>Quy hoạch mạng lưới trạm khí tượng thủy văn quốc gia thời kỳ 2021-2030, tầm nhìn đến năm 2050</t>
  </si>
  <si>
    <t>2021 - 2023</t>
  </si>
  <si>
    <t>1314/QĐ-BTNMT ngày 07/5/2021</t>
  </si>
  <si>
    <t>Tiểu dự án Đầu tư xây dựng mạng lưới quan trắc, giám sát tài nguyên nước và tăng cường công tác điều phối việc vận hành liên hồ chứa trên lưu vực Sông Vu Gia - Thu Bồn và lưu vực Sông Cả thuộc Hợp phần 2: Quản lý an toàn đập thuộc dự án "Sửa chữa và nâng cao an toàn đập" (WB8)</t>
  </si>
  <si>
    <t>2019-2020</t>
  </si>
  <si>
    <t>1733/QĐ-BTNMT ngày 07/8/2020</t>
  </si>
  <si>
    <t>Tăng cường cơ sở vật chất Trạm KTHV Phú Quý thuộc Đài KTTV khu vực Nam Trung Bộ</t>
  </si>
  <si>
    <t>Đầu tư đồng bộ trạm Khí tượng Hải văn Ba Lạt; trạm Thủy văn Thượng Cát và trạm Thủy văn môi trường Hà Nội thuộc Đài KTTV khu vực Đồng bằng Bắc Bộ</t>
  </si>
  <si>
    <t>Đầu tư cấp bách trạm Khí tượng Hải văn Bạch Long Vỹ thuộc Đài KTTV khu vực Đông Bắc</t>
  </si>
  <si>
    <t>481/QĐ-TCKTTV ngày 30/10/2020</t>
  </si>
  <si>
    <t>655/QĐ-TCKTTV ngày 24/12/2020</t>
  </si>
  <si>
    <t>666/QĐ-TCKTTV ngày 25/12/2020</t>
  </si>
  <si>
    <t>Xây dựng nhà điều hành quan trắc, dự báo, cảnh báo thiên tai và giám sát biến đổi khí hậu khu vực Việt Bắc</t>
  </si>
  <si>
    <t>Xây dựng Trung tâm điều hành KTTV khu vực Tây Nguyên phục vụ dự báo cảnh báo thiên tai</t>
  </si>
  <si>
    <t>Đầu tư tăng cường cơ sở vật chất Trung tâm điều hành và các Trạm KTTV khu vực Trung Trung Bộ</t>
  </si>
  <si>
    <t>957/QĐ-BTNMT ngày 17/4/2020</t>
  </si>
  <si>
    <t>949/QĐ-BTNMT ngày 16/4/2020</t>
  </si>
  <si>
    <t>1491/QĐ-BTNMT ngày 07/7/2020</t>
  </si>
  <si>
    <t>V</t>
  </si>
  <si>
    <t>Tổng cục Biển và Hải đảo Việt Nam</t>
  </si>
  <si>
    <t>Quy hoạch tổng thể khai thác, sử dụng bền vững tài nguyên vùng bờ thời kỳ 2021-2030, tầm nhìn đến năm 2050</t>
  </si>
  <si>
    <t>2020-2022</t>
  </si>
  <si>
    <t>25/QĐ-TTg ngày 23/4/2020; QĐ 319/QĐ-BTNMT-m  ngày 10/11/2020</t>
  </si>
  <si>
    <t>Quy hoạch không gian biển quốc gia thời kỳ 2021-2030, tầm nhìn đến năm 2050</t>
  </si>
  <si>
    <t>22/NQ-CP ngày 24/7/2020;
400/QĐ-BTNMT ngày 05/3/2021</t>
  </si>
  <si>
    <t>2023-2026</t>
  </si>
  <si>
    <t>VII</t>
  </si>
  <si>
    <t xml:space="preserve">Cục Quản lý Tài nguyên nước </t>
  </si>
  <si>
    <t>Quy hoạch tài nguyên nước thời kỳ 2021-2030, tầm nhìn đến năm 2050</t>
  </si>
  <si>
    <t>2017 - 2021</t>
  </si>
  <si>
    <t>1748/QĐ-TTg ngày 04/12/2019; 1244/QĐ-BTNMT ngày 23/6/2021</t>
  </si>
  <si>
    <t>VIII</t>
  </si>
  <si>
    <t>Cục Viễn thám quốc gia</t>
  </si>
  <si>
    <t>Tăng cường năng lực giám sát tài nguyên môi trường cho cục Viễn thám quốc gia tại số 79 Văn Tiến Dũng</t>
  </si>
  <si>
    <t>2018-2022</t>
  </si>
  <si>
    <t>2656/QĐ-BTNMT ngày 27/10/2017</t>
  </si>
  <si>
    <t xml:space="preserve">Dự án “Xây dựng Trạm dò tìm, tiếp nhận dữ liệu và Trung tâm xử lý dữ liệu ảnh vệ tinh” thuộc khuôn khổ hợp tác ASEAN - Ấn Độ </t>
  </si>
  <si>
    <t>2672/QĐ-BTNMT ngày 30/10/2017</t>
  </si>
  <si>
    <t>IX</t>
  </si>
  <si>
    <t>Cục Đo đạc bản đồ và thông tin địa lý</t>
  </si>
  <si>
    <t>Xây dựng cơ sở kiểm định, hiệu chuẩn thiết bị đo lường vật lý và phân loại lưu giữ, bảo quản mẫu phóng xạ, Liên đoàn Vật lý địa chất</t>
  </si>
  <si>
    <t>1087/QĐ-BTNMT ngày 01/6/2021</t>
  </si>
  <si>
    <t>Dự án "Đầu tư hạ tầng xây dựng cơ sở dữ liệu nền địa lý quốc gia phục vụ xây dựng hạ tầng dữ liệu không gian địa lý quốc gia và Chính phủ điện tử"</t>
  </si>
  <si>
    <t>2515/QĐ-BTNTM 06/11/2020</t>
  </si>
  <si>
    <t>X</t>
  </si>
  <si>
    <t>Văn phòng Bộ TN&amp;MT</t>
  </si>
  <si>
    <t>Đầu tư Khu liên cơ quan quản lý nhà nước trực thuộc Bộ</t>
  </si>
  <si>
    <t>Sửa chữa, nâng cấp công trình trụ sở cơ quan Bộ Tài nguyên và Môi trường tại số 10 Tôn Thất Thuyết, Hà Nội</t>
  </si>
  <si>
    <t>156/QĐ-BTNMT ngày 26/01/2021;
1342/QĐ-BTNMT ngày 08/7/2021</t>
  </si>
  <si>
    <t>2624/QĐ-BTNMT ngày 20/11/2020</t>
  </si>
  <si>
    <t>XI</t>
  </si>
  <si>
    <t>Trung tâm QH&amp;ĐT tài nguyên nước</t>
  </si>
  <si>
    <t>Dự án "Xây mới 66 điểm quan trắc tài nguyên nước dưới đất thuộc khu vực duyên hải Nam Trung Bộ</t>
  </si>
  <si>
    <t>3012/QĐ-BTNMT ngày 29/12/2020</t>
  </si>
  <si>
    <t>XII</t>
  </si>
  <si>
    <t>Ban Quản lý Dự án đầu tư xây dựng</t>
  </si>
  <si>
    <t>Tiểu Dự án 1: “Đầu tư nâng cấp và hoàn thiện hệ thống quan trắc, giám sát tài nguyên nước mặt tại Đồng bằng sông Cửu Long”</t>
  </si>
  <si>
    <t>Tiểu Dự án 2: “Nâng cấp xây dựng mạng quan trắc nước dưới đất Đồng bằng sông Cửu Long trong điều kiện biến đổi khí hậu”</t>
  </si>
  <si>
    <t xml:space="preserve">Tiểu Dự án 3: “Xây dựng Hệ thống giám sát biến động bờ sông, bờ biển khu vực Đồng bằng Sông Cửu Long bằng Công nghệ viễn thám" </t>
  </si>
  <si>
    <t>129/QĐ-BTNMT ngày 25/01/2021;
411/QĐ-BTNMT ngày 09/3/2021</t>
  </si>
  <si>
    <t>1360/QĐ-BTNMT ngày 22/6/2020;
411/QĐ-BTNMT ngày 09/3/2021</t>
  </si>
  <si>
    <t xml:space="preserve">2488/QĐ-BTNMT ngày 28/10/2016;
411/QĐ-BTNMT ngày 09/3/2021 </t>
  </si>
  <si>
    <t>Tiểu Dự án 4: “Đầu tư trung tâm dữ liệu vùng Đồng bằng Sông Cửu Long tích hợp dữ liệu tài nguyên và môi trường của khu vực phục vụ phân tích, đánh giá hỗ trợ ra quyết định về phát triển bền vững trong điều kiện biến đổi khí hậu"</t>
  </si>
  <si>
    <t>2018 - 2022</t>
  </si>
  <si>
    <t xml:space="preserve">2657/QĐ-BTNMT ngày 27/10/2017;
411/QĐ-BTNMT ngày 09/3/2021  </t>
  </si>
  <si>
    <t>XIII</t>
  </si>
  <si>
    <t>Trường Đại học TNMT TP. Hồ Chí Minh</t>
  </si>
  <si>
    <t>Xây dựng cơ sở vật chất Trường Đại học Tài nguyên và Môi trường thành phố Hồ Chí Minh (giai đoạn1)</t>
  </si>
  <si>
    <t>2019-2022</t>
  </si>
  <si>
    <t>3283/QĐ-BTNMT ngày 29/10/2018</t>
  </si>
  <si>
    <t>Giải ngân 2022</t>
  </si>
  <si>
    <t>Tỷ lệ giải ngân (%)</t>
  </si>
  <si>
    <t>Đơn vị: triệu đồng</t>
  </si>
  <si>
    <t>BÁO CÁO TÌNH HÌNH GIẢI NGÂN VỐN ĐẦU TƯ CÔNG NĂM 2022</t>
  </si>
  <si>
    <t>BỘ TÀI NGUYÊN VÀ MÔI TRƯỜNG</t>
  </si>
  <si>
    <t>PHỤ LỤC 02</t>
  </si>
  <si>
    <t>PHỤ LỤC 03</t>
  </si>
  <si>
    <t>BÁO CÁO TÌNH HÌNH GIẢI NGÂN VỐN ĐẦU TƯ CÔNG NĂM 2022 CỦA TỔNG CỤC ĐẤT ĐAI</t>
  </si>
  <si>
    <t>BÁO CÁO TÌNH HÌNH GIẢI NGÂN VỐN ĐẦU TƯ CÔNG NĂM 2022 CỦA TỔNG CỤC MÔI TRƯỜNG</t>
  </si>
  <si>
    <t>PHỤ LỤC 04</t>
  </si>
  <si>
    <t xml:space="preserve">BÁO CÁO TÌNH HÌNH GIẢI NGÂN VỐN ĐẦU TƯ CÔNG NĂM 2022 CỦA TỔNG CỤC ĐỊA CHẤT KHOÁNG SẢN </t>
  </si>
  <si>
    <t>BÁO CÁO TÌNH HÌNH GIẢI NGÂN VỐN ĐẦU TƯ CÔNG NĂM 2022 CỦA TỔNG CỤC KHÍ TƯỢNG THỦY VĂN</t>
  </si>
  <si>
    <t>BÁO CÁO TÌNH HÌNH GIẢI NGÂN VỐN ĐẦU TƯ CÔNG NĂM 2022 CỦA TỔNG CỤC BIỂN VÀ HẢI ĐẢO VIỆT NAM</t>
  </si>
  <si>
    <t xml:space="preserve">                                   BÁO CÁO TÌNH HÌNH GIẢI NGÂN VỐN ĐẦU TƯ CÔNG NĂM 2022 CỦA CỤC QUẢN LÝ TÀI NGUYÊN NƯỚC</t>
  </si>
  <si>
    <t>BÁO CÁO TÌNH HÌNH GIẢI NGÂN VỐN ĐẦU TƯ CÔNG NĂM 2022 CỦA CỤC VIỄN THÁM QUỐC GIA</t>
  </si>
  <si>
    <t>BÁO CÁO TÌNH HÌNH GIẢI NGÂN VỐN ĐẦU TƯ CÔNG NĂM 2022 CỦA ĐA ĐẠC BẢN ĐỒ VÀ THÔNG TIN ĐỊA LÝ</t>
  </si>
  <si>
    <t>BÁO CÁO TÌNH HÌNH GIẢI NGÂN VỐN ĐẦU TƯ CÔNG NĂM 2022 CỦA VĂN PHÒNG BỘ</t>
  </si>
  <si>
    <t xml:space="preserve">            BÁO CÁO TÌNH HÌNH GIẢI NGÂN VỐN ĐẦU TƯ CÔNG NĂM 2022 CỦA TRƯỜNG ĐẠI HỌC TÀI NGUYÊN MÔI TRƯỜNG                 THÀNH PHỐ HỒ CHÍ MINH</t>
  </si>
  <si>
    <t>PHỤ LỤC 05</t>
  </si>
  <si>
    <t>PHỤ LỤC 06</t>
  </si>
  <si>
    <t>PHỤ LỤC 08</t>
  </si>
  <si>
    <t>PHỤ LỤC 09</t>
  </si>
  <si>
    <t>PHỤ LỤC 10</t>
  </si>
  <si>
    <t>PHỤ LỤC 11</t>
  </si>
  <si>
    <t>BÁO CÁO TÌNH HÌNH GIẢI NGÂN VỐN ĐẦU TƯ CÔNG NĂM 2022 CỦA ĐO ĐẠC BẢN ĐỒ VÀ THÔNG TIN ĐỊA LÝ</t>
  </si>
  <si>
    <t>PHỤ LỤC 13</t>
  </si>
  <si>
    <t xml:space="preserve">BÁO CÁO TÌNH HÌNH GIẢI NGÂN VỐN ĐẦU TƯ CÔNG NĂM 2022 CỦA TRUNG TÂM QUY HOẠCH VÀ ĐIỀU TRA TÀI NGUYÊN NƯỚC </t>
  </si>
  <si>
    <t>PHỤ LỤC 14</t>
  </si>
  <si>
    <t>0011</t>
  </si>
  <si>
    <t>0003</t>
  </si>
  <si>
    <t>0012</t>
  </si>
  <si>
    <t>0111</t>
  </si>
  <si>
    <t>Trung hạn 2021-2025 TTgCP giao</t>
  </si>
  <si>
    <t>Trung hạn 2021-2025 Bộ giao</t>
  </si>
  <si>
    <t>Trung hạn 2021-2025 TTgCP giao (đã ĐC theo QĐ 236 ngày 21/2/2022)</t>
  </si>
  <si>
    <t>Trung hạn 2021-2025 Bộ giao (QĐ 1876 ngày 30/9/2021)</t>
  </si>
  <si>
    <t>Đầu tư xây dựng mới trạm ra đa thời tiết và thám không vô tuyến Trường Sa phục vụ công tác dự báo KTTV</t>
  </si>
  <si>
    <t xml:space="preserve">“Hiện đại hóa mạng lưới độ cao quốc gia phục vụ công tác quy hoạch, xây dựng, phát triển kinh tế xã hội và ứng phó với biến đổi khí hậu tại một số thành phố lớn và khu vực ven biển” </t>
  </si>
  <si>
    <t>174/QĐ-TTg ngày 03/2/2020; số 1409/QĐ- BTNMT ngày 16/07/2021</t>
  </si>
  <si>
    <t>274/QĐ-TTg ngày 18/02/2020; số 1417/QĐ-BTNMT ngày 20/7/2021</t>
  </si>
  <si>
    <t>2017 - 2023</t>
  </si>
  <si>
    <t>1236/QĐ-BTNMT ngày 30/5/2016; 2531/QĐ-BTNMT ngày 22/12/2021</t>
  </si>
  <si>
    <t>Kế hoạch  năm 2022 ( giao lần 1) tại QĐ số 2652/QĐ-BTNMT ngày 30/12/2021</t>
  </si>
  <si>
    <t>TTgCP giao tại QĐ 2048/QĐ-TTg  ngày 06/12/2021</t>
  </si>
  <si>
    <t>Còn trả lại</t>
  </si>
  <si>
    <t>Tổng số</t>
  </si>
  <si>
    <t xml:space="preserve">Kế vốn hoạch năm 2022 </t>
  </si>
  <si>
    <t>Kế hoạch vốn năm 2021 kéo dài</t>
  </si>
  <si>
    <t xml:space="preserve"> Kế hoạch vốn năm 2022 điều chỉnh lần 1</t>
  </si>
  <si>
    <t>Quy hoạch sự dụng đất quốc gia thời kỳ 2021-2030 tầm nhìn 2050</t>
  </si>
  <si>
    <t>2018-2021</t>
  </si>
  <si>
    <t>67/NQ-CP ngày 12/5/2020; 2397/QĐ-BTNMT ngày 28/10/2020</t>
  </si>
  <si>
    <t>Xây dựng hệ thống quan trắc, giám sám việc vận hành của các hồ chứa thủy điện và hệ thống hỗ trợ ra quyết định vận hành hồ chứa thủy điện trên lưu vực sông Hồng - Thái Bình</t>
  </si>
  <si>
    <t>2021-2025</t>
  </si>
  <si>
    <t>2890/QĐ-BTNMT ngày 22/12/2020</t>
  </si>
  <si>
    <t>Dự án Tăng cường năng lực trang thiết bị kỹ thuật hiện đại phục vụ công tác ĐTCB và quản lý tổng hợp TNMT biển và hải đảo (giai đoạn 1)</t>
  </si>
  <si>
    <t>1068/QĐ-BTNMT ngày 31/5/2021</t>
  </si>
  <si>
    <t xml:space="preserve">Xây dựng hệ thống quan trắc và cảnh báo môi trưởng biển 04 tỉnh miền Trung - Hợp phần 5: Giám sát, cảnh báo môi trường tại ven biển 04 tỉnh miền Trung thông qua hệ thống trạm quan trắc tự động, công nghệ viễn thám và kết hợp chương trình quan trắc định kỳ
</t>
  </si>
  <si>
    <t>2017-2021</t>
  </si>
  <si>
    <t xml:space="preserve">983/QĐ-BTNMT ngày 
23/4/2020 </t>
  </si>
  <si>
    <t>Tỷ lệ giải ngân 2022 (%)</t>
  </si>
  <si>
    <t>Tỷ lệ giải ngân 2021 kéo dài (%)</t>
  </si>
  <si>
    <t>Giải ngân đến ngày 12/7/2022</t>
  </si>
  <si>
    <t>PHỤ LỤC 02b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</si>
</sst>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_(* \(#,##0.00\);_(* &quot;-&quot;??_);_(@_)"/>
    <numFmt numFmtId="164" formatCode="_(* #.##0.00_);_(* \(#.##0.00\);_(* &quot;-&quot;??_);_(@_)"/>
  </numFmts>
  <fonts count="28">
    <font>
      <sz val="11"/>
      <color theme="1"/>
      <name val="Calibri"/>
      <family val="2"/>
      <scheme val="minor"/>
    </font>
    <font>
      <sz val="11"/>
      <color theme="1"/>
      <name val="Calibri"/>
      <family val="2"/>
      <scheme val="minor"/>
    </font>
    <font>
      <sz val="12"/>
      <name val="Times New Roman"/>
      <family val="1"/>
    </font>
    <font>
      <b/>
      <sz val="11"/>
      <name val="Times New Roman"/>
      <family val="1"/>
    </font>
    <font>
      <sz val="12"/>
      <name val="Times New Roman"/>
      <family val="1"/>
      <charset val="163"/>
    </font>
    <font>
      <sz val="11"/>
      <color indexed="8"/>
      <name val="Calibri"/>
      <family val="2"/>
    </font>
    <font>
      <sz val="14"/>
      <name val=".VnTime"/>
      <family val="2"/>
    </font>
    <font>
      <sz val="11"/>
      <name val="Times New Roman"/>
      <family val="1"/>
    </font>
    <font>
      <sz val="11"/>
      <color theme="1"/>
      <name val="Times New Roman"/>
      <family val="1"/>
    </font>
    <font>
      <sz val="10"/>
      <name val=".VnTime"/>
      <family val="2"/>
    </font>
    <font>
      <sz val="10"/>
      <name val="Arial"/>
      <family val="2"/>
    </font>
    <font>
      <i/>
      <sz val="12"/>
      <name val="Times New Roman"/>
      <family val="1"/>
    </font>
    <font>
      <i/>
      <sz val="12"/>
      <name val="Times New Roman"/>
      <family val="1"/>
      <charset val="163"/>
    </font>
    <font>
      <b/>
      <sz val="11"/>
      <color theme="1"/>
      <name val="Times New Roman"/>
      <family val="1"/>
    </font>
    <font>
      <sz val="12"/>
      <color theme="1"/>
      <name val="Arial"/>
      <family val="2"/>
    </font>
    <font>
      <b/>
      <sz val="14"/>
      <name val="Times New Roman"/>
      <family val="1"/>
    </font>
    <font>
      <i/>
      <sz val="11"/>
      <name val="Times New Roman"/>
      <family val="1"/>
    </font>
    <font>
      <i/>
      <sz val="11"/>
      <color theme="1"/>
      <name val="Times New Roman"/>
      <family val="1"/>
    </font>
    <font>
      <sz val="12"/>
      <color theme="1"/>
      <name val="Times New Roman"/>
      <family val="1"/>
    </font>
    <font>
      <sz val="10"/>
      <name val="Times New Roman"/>
      <family val="1"/>
    </font>
    <font>
      <sz val="9"/>
      <name val="Times New Roman"/>
      <family val="1"/>
    </font>
    <font>
      <sz val="9"/>
      <color theme="1"/>
      <name val="Times New Roman"/>
      <family val="1"/>
    </font>
    <font>
      <b/>
      <sz val="9"/>
      <name val="Times New Roman"/>
      <family val="1"/>
    </font>
    <font>
      <i/>
      <sz val="10"/>
      <name val="Times New Roman"/>
      <family val="1"/>
    </font>
    <font>
      <b/>
      <sz val="13"/>
      <name val="Times New Roman"/>
      <family val="1"/>
    </font>
    <font>
      <sz val="11"/>
      <name val="Calibri"/>
      <family val="2"/>
      <scheme val="minor"/>
    </font>
    <font>
      <b/>
      <sz val="10"/>
      <name val="Times New Roman"/>
      <family val="1"/>
    </font>
    <font>
      <b/>
      <sz val="11"/>
      <name val="Calibri"/>
      <family val="2"/>
      <scheme val="minor"/>
    </font>
  </fonts>
  <fills count="5">
    <fill>
      <patternFill patternType="none"/>
    </fill>
    <fill>
      <patternFill patternType="gray125"/>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top style="thin">
        <color indexed="64"/>
      </top>
      <bottom/>
      <diagonal/>
    </border>
    <border>
      <left/>
      <right style="thin">
        <color indexed="64"/>
      </right>
      <top style="thin">
        <color indexed="64"/>
      </top>
      <bottom style="thin">
        <color indexed="64"/>
      </bottom>
      <diagonal/>
    </border>
  </borders>
  <cellStyleXfs count="14">
    <xf numFmtId="0" fontId="0" fillId="0" borderId="0"/>
    <xf numFmtId="43" fontId="1" fillId="0" borderId="0" applyFont="0" applyFill="0" applyBorder="0" applyAlignment="0" applyProtection="0"/>
    <xf numFmtId="0" fontId="2" fillId="0" borderId="0"/>
    <xf numFmtId="0" fontId="2" fillId="0" borderId="0"/>
    <xf numFmtId="0" fontId="4" fillId="0" borderId="0"/>
    <xf numFmtId="0" fontId="5" fillId="0" borderId="0"/>
    <xf numFmtId="0" fontId="6" fillId="0" borderId="0"/>
    <xf numFmtId="164" fontId="4" fillId="0" borderId="0" applyFont="0" applyFill="0" applyBorder="0" applyAlignment="0" applyProtection="0"/>
    <xf numFmtId="0" fontId="9" fillId="0" borderId="0"/>
    <xf numFmtId="0" fontId="10" fillId="0" borderId="0"/>
    <xf numFmtId="0" fontId="14" fillId="0" borderId="0"/>
    <xf numFmtId="0" fontId="9" fillId="0" borderId="0"/>
    <xf numFmtId="164" fontId="5" fillId="0" borderId="0" applyFont="0" applyFill="0" applyBorder="0" applyAlignment="0" applyProtection="0"/>
    <xf numFmtId="9" fontId="1" fillId="0" borderId="0" applyFont="0" applyFill="0" applyBorder="0" applyAlignment="0" applyProtection="0"/>
  </cellStyleXfs>
  <cellXfs count="168">
    <xf numFmtId="0" fontId="0" fillId="0" borderId="0" xfId="0"/>
    <xf numFmtId="0" fontId="0" fillId="0" borderId="0" xfId="0" applyAlignment="1">
      <alignment vertical="center"/>
    </xf>
    <xf numFmtId="3" fontId="3" fillId="0" borderId="1" xfId="3" applyNumberFormat="1" applyFont="1" applyFill="1" applyBorder="1" applyAlignment="1">
      <alignment horizontal="center" vertical="center" wrapText="1"/>
    </xf>
    <xf numFmtId="3" fontId="0" fillId="0" borderId="0" xfId="0" applyNumberFormat="1"/>
    <xf numFmtId="3" fontId="3" fillId="0" borderId="1" xfId="2" applyNumberFormat="1" applyFont="1" applyFill="1" applyBorder="1" applyAlignment="1">
      <alignment horizontal="center" vertical="center" wrapText="1"/>
    </xf>
    <xf numFmtId="3" fontId="8" fillId="0" borderId="1" xfId="0" applyNumberFormat="1" applyFont="1" applyBorder="1" applyAlignment="1">
      <alignment horizontal="center" vertical="center"/>
    </xf>
    <xf numFmtId="3" fontId="2" fillId="0" borderId="1" xfId="2" applyNumberFormat="1" applyFont="1" applyFill="1" applyBorder="1" applyAlignment="1">
      <alignment horizontal="left" vertical="center" wrapText="1"/>
    </xf>
    <xf numFmtId="3" fontId="2" fillId="0" borderId="1" xfId="4" applyNumberFormat="1" applyFont="1" applyFill="1" applyBorder="1" applyAlignment="1">
      <alignment horizontal="center" vertical="center" wrapText="1"/>
    </xf>
    <xf numFmtId="3" fontId="2" fillId="0" borderId="1" xfId="6" applyNumberFormat="1" applyFont="1" applyFill="1" applyBorder="1" applyAlignment="1">
      <alignment horizontal="right" vertical="center"/>
    </xf>
    <xf numFmtId="3" fontId="8" fillId="0" borderId="1" xfId="0" applyNumberFormat="1" applyFont="1" applyBorder="1" applyAlignment="1">
      <alignment vertical="center"/>
    </xf>
    <xf numFmtId="3" fontId="2" fillId="0" borderId="1" xfId="7" applyNumberFormat="1" applyFont="1" applyFill="1" applyBorder="1" applyAlignment="1">
      <alignment horizontal="center" vertical="center" wrapText="1"/>
    </xf>
    <xf numFmtId="3" fontId="2" fillId="0" borderId="1" xfId="2" applyNumberFormat="1" applyFont="1" applyFill="1" applyBorder="1" applyAlignment="1">
      <alignment horizontal="center" vertical="center" wrapText="1"/>
    </xf>
    <xf numFmtId="3" fontId="2" fillId="0" borderId="1" xfId="8" applyNumberFormat="1" applyFont="1" applyFill="1" applyBorder="1" applyAlignment="1">
      <alignment vertical="center" wrapText="1"/>
    </xf>
    <xf numFmtId="3" fontId="2" fillId="0" borderId="1" xfId="2" applyNumberFormat="1" applyFont="1" applyFill="1" applyBorder="1" applyAlignment="1">
      <alignment horizontal="right" vertical="center" wrapText="1"/>
    </xf>
    <xf numFmtId="3" fontId="4" fillId="0" borderId="1" xfId="9" applyNumberFormat="1" applyFont="1" applyFill="1" applyBorder="1" applyAlignment="1">
      <alignment horizontal="left" vertical="center" wrapText="1"/>
    </xf>
    <xf numFmtId="3" fontId="2" fillId="0" borderId="1" xfId="2" applyNumberFormat="1" applyFont="1" applyFill="1" applyBorder="1" applyAlignment="1">
      <alignment horizontal="justify" vertical="center" wrapText="1"/>
    </xf>
    <xf numFmtId="3" fontId="2" fillId="0" borderId="1" xfId="1" applyNumberFormat="1" applyFont="1" applyFill="1" applyBorder="1" applyAlignment="1">
      <alignment horizontal="right" vertical="center" wrapText="1"/>
    </xf>
    <xf numFmtId="3" fontId="11" fillId="0" borderId="1" xfId="2" applyNumberFormat="1" applyFont="1" applyFill="1" applyBorder="1" applyAlignment="1">
      <alignment horizontal="center" vertical="center" wrapText="1"/>
    </xf>
    <xf numFmtId="3" fontId="11" fillId="0" borderId="1" xfId="1" applyNumberFormat="1" applyFont="1" applyFill="1" applyBorder="1" applyAlignment="1">
      <alignment horizontal="right" vertical="center" wrapText="1"/>
    </xf>
    <xf numFmtId="3" fontId="12" fillId="0" borderId="1" xfId="2" applyNumberFormat="1" applyFont="1" applyFill="1" applyBorder="1" applyAlignment="1">
      <alignment horizontal="right" vertical="center" wrapText="1"/>
    </xf>
    <xf numFmtId="3" fontId="11" fillId="0" borderId="1" xfId="2" applyNumberFormat="1" applyFont="1" applyFill="1" applyBorder="1" applyAlignment="1">
      <alignment horizontal="right" vertical="center" wrapText="1"/>
    </xf>
    <xf numFmtId="3" fontId="2" fillId="0" borderId="1" xfId="11" applyNumberFormat="1" applyFont="1" applyFill="1" applyBorder="1" applyAlignment="1">
      <alignment vertical="center" wrapText="1"/>
    </xf>
    <xf numFmtId="3" fontId="2" fillId="0" borderId="1" xfId="10" applyNumberFormat="1" applyFont="1" applyFill="1" applyBorder="1" applyAlignment="1">
      <alignment vertical="center" wrapText="1"/>
    </xf>
    <xf numFmtId="3" fontId="2" fillId="0" borderId="1" xfId="7" applyNumberFormat="1" applyFont="1" applyFill="1" applyBorder="1" applyAlignment="1">
      <alignment vertical="center" wrapText="1"/>
    </xf>
    <xf numFmtId="3" fontId="2" fillId="0" borderId="1" xfId="1" applyNumberFormat="1" applyFont="1" applyFill="1" applyBorder="1" applyAlignment="1">
      <alignment horizontal="right" vertical="center"/>
    </xf>
    <xf numFmtId="3" fontId="2" fillId="0" borderId="1" xfId="8" applyNumberFormat="1" applyFont="1" applyFill="1" applyBorder="1" applyAlignment="1">
      <alignment horizontal="justify" vertical="center" wrapText="1"/>
    </xf>
    <xf numFmtId="3" fontId="2" fillId="0" borderId="1" xfId="12" applyNumberFormat="1" applyFont="1" applyFill="1" applyBorder="1" applyAlignment="1">
      <alignment horizontal="right" vertical="center" wrapText="1"/>
    </xf>
    <xf numFmtId="3" fontId="11" fillId="0" borderId="1" xfId="12" applyNumberFormat="1" applyFont="1" applyFill="1" applyBorder="1" applyAlignment="1">
      <alignment horizontal="right" vertical="center" wrapText="1"/>
    </xf>
    <xf numFmtId="3" fontId="2" fillId="0" borderId="1" xfId="2" applyNumberFormat="1" applyFont="1" applyFill="1" applyBorder="1" applyAlignment="1">
      <alignment vertical="center" wrapText="1"/>
    </xf>
    <xf numFmtId="3" fontId="2" fillId="0" borderId="1" xfId="8" quotePrefix="1" applyNumberFormat="1" applyFont="1" applyFill="1" applyBorder="1" applyAlignment="1">
      <alignment horizontal="justify" vertical="center" wrapText="1"/>
    </xf>
    <xf numFmtId="3" fontId="3" fillId="3" borderId="1" xfId="2" applyNumberFormat="1" applyFont="1" applyFill="1" applyBorder="1" applyAlignment="1">
      <alignment horizontal="center" vertical="center" wrapText="1"/>
    </xf>
    <xf numFmtId="3" fontId="3" fillId="3" borderId="1" xfId="2" applyNumberFormat="1" applyFont="1" applyFill="1" applyBorder="1" applyAlignment="1">
      <alignment horizontal="left" vertical="center" wrapText="1"/>
    </xf>
    <xf numFmtId="3" fontId="13" fillId="3" borderId="1" xfId="0" applyNumberFormat="1" applyFont="1" applyFill="1" applyBorder="1"/>
    <xf numFmtId="3" fontId="8" fillId="3" borderId="1" xfId="0" applyNumberFormat="1" applyFont="1" applyFill="1" applyBorder="1"/>
    <xf numFmtId="3" fontId="8" fillId="4" borderId="1" xfId="0" applyNumberFormat="1" applyFont="1" applyFill="1" applyBorder="1"/>
    <xf numFmtId="3" fontId="7" fillId="4" borderId="1" xfId="2" applyNumberFormat="1" applyFont="1" applyFill="1" applyBorder="1" applyAlignment="1">
      <alignment horizontal="center" vertical="center" wrapText="1"/>
    </xf>
    <xf numFmtId="3" fontId="8" fillId="4" borderId="1" xfId="0" applyNumberFormat="1" applyFont="1" applyFill="1" applyBorder="1" applyAlignment="1">
      <alignment vertical="center"/>
    </xf>
    <xf numFmtId="3" fontId="3" fillId="4" borderId="1" xfId="10" applyNumberFormat="1" applyFont="1" applyFill="1" applyBorder="1" applyAlignment="1">
      <alignment horizontal="center" vertical="center"/>
    </xf>
    <xf numFmtId="3" fontId="8" fillId="3" borderId="1" xfId="0" applyNumberFormat="1" applyFont="1" applyFill="1" applyBorder="1" applyAlignment="1">
      <alignment vertical="center"/>
    </xf>
    <xf numFmtId="3" fontId="18" fillId="0" borderId="1" xfId="6" applyNumberFormat="1" applyFont="1" applyFill="1" applyBorder="1" applyAlignment="1">
      <alignment horizontal="right" vertical="center"/>
    </xf>
    <xf numFmtId="3" fontId="13" fillId="3" borderId="1" xfId="0" applyNumberFormat="1" applyFont="1" applyFill="1" applyBorder="1" applyAlignment="1">
      <alignment vertical="center"/>
    </xf>
    <xf numFmtId="3" fontId="3" fillId="3" borderId="1" xfId="10" applyNumberFormat="1" applyFont="1" applyFill="1" applyBorder="1" applyAlignment="1">
      <alignment horizontal="center" vertical="center"/>
    </xf>
    <xf numFmtId="3" fontId="3" fillId="3" borderId="1" xfId="2" applyNumberFormat="1" applyFont="1" applyFill="1" applyBorder="1" applyAlignment="1">
      <alignment horizontal="justify" vertical="center" wrapText="1"/>
    </xf>
    <xf numFmtId="3" fontId="3" fillId="3" borderId="1" xfId="10" applyNumberFormat="1" applyFont="1" applyFill="1" applyBorder="1" applyAlignment="1">
      <alignment vertical="center"/>
    </xf>
    <xf numFmtId="3" fontId="3" fillId="3" borderId="1" xfId="10" applyNumberFormat="1" applyFont="1" applyFill="1" applyBorder="1" applyAlignment="1">
      <alignment vertical="center" wrapText="1"/>
    </xf>
    <xf numFmtId="3" fontId="13" fillId="3" borderId="1" xfId="0" applyNumberFormat="1" applyFont="1" applyFill="1" applyBorder="1" applyAlignment="1">
      <alignment horizontal="right" vertical="center"/>
    </xf>
    <xf numFmtId="0" fontId="19" fillId="2" borderId="0" xfId="10" applyFont="1" applyFill="1" applyAlignment="1">
      <alignment vertical="center"/>
    </xf>
    <xf numFmtId="3" fontId="20" fillId="0" borderId="1" xfId="2" applyNumberFormat="1" applyFont="1" applyFill="1" applyBorder="1" applyAlignment="1">
      <alignment horizontal="center" vertical="center" wrapText="1"/>
    </xf>
    <xf numFmtId="3" fontId="20" fillId="0" borderId="1" xfId="5" applyNumberFormat="1" applyFont="1" applyFill="1" applyBorder="1" applyAlignment="1">
      <alignment horizontal="center" vertical="center" wrapText="1"/>
    </xf>
    <xf numFmtId="3" fontId="21" fillId="3" borderId="1" xfId="0" applyNumberFormat="1" applyFont="1" applyFill="1" applyBorder="1"/>
    <xf numFmtId="3" fontId="21" fillId="4" borderId="1" xfId="0" applyNumberFormat="1" applyFont="1" applyFill="1" applyBorder="1"/>
    <xf numFmtId="3" fontId="21" fillId="3" borderId="1" xfId="0" applyNumberFormat="1" applyFont="1" applyFill="1" applyBorder="1" applyAlignment="1">
      <alignment vertical="center"/>
    </xf>
    <xf numFmtId="3" fontId="21" fillId="4" borderId="1" xfId="0" applyNumberFormat="1" applyFont="1" applyFill="1" applyBorder="1" applyAlignment="1">
      <alignment vertical="center"/>
    </xf>
    <xf numFmtId="3" fontId="22" fillId="3" borderId="1" xfId="10" applyNumberFormat="1" applyFont="1" applyFill="1" applyBorder="1" applyAlignment="1">
      <alignment vertical="center" wrapText="1"/>
    </xf>
    <xf numFmtId="0" fontId="19" fillId="2" borderId="0" xfId="10" quotePrefix="1" applyFont="1" applyFill="1" applyAlignment="1">
      <alignment vertical="center"/>
    </xf>
    <xf numFmtId="0" fontId="19" fillId="2" borderId="6" xfId="2" quotePrefix="1" applyFont="1" applyFill="1" applyBorder="1" applyAlignment="1">
      <alignment horizontal="right" vertical="center" wrapText="1"/>
    </xf>
    <xf numFmtId="0" fontId="19" fillId="2" borderId="0" xfId="2" applyFont="1" applyFill="1" applyBorder="1" applyAlignment="1">
      <alignment horizontal="right" vertical="center" wrapText="1"/>
    </xf>
    <xf numFmtId="0" fontId="19" fillId="2" borderId="0" xfId="2" quotePrefix="1" applyFont="1" applyFill="1" applyBorder="1" applyAlignment="1">
      <alignment horizontal="right" vertical="center" wrapText="1"/>
    </xf>
    <xf numFmtId="0" fontId="23" fillId="2" borderId="0" xfId="10" applyFont="1" applyFill="1" applyAlignment="1">
      <alignment vertical="center"/>
    </xf>
    <xf numFmtId="0" fontId="19" fillId="2" borderId="0" xfId="2" applyFont="1" applyFill="1" applyBorder="1" applyAlignment="1">
      <alignment horizontal="left" vertical="center" wrapText="1"/>
    </xf>
    <xf numFmtId="10" fontId="2" fillId="0" borderId="1" xfId="13" applyNumberFormat="1" applyFont="1" applyFill="1" applyBorder="1" applyAlignment="1">
      <alignment horizontal="right" vertical="center" wrapText="1"/>
    </xf>
    <xf numFmtId="10" fontId="13" fillId="3" borderId="1" xfId="13" applyNumberFormat="1" applyFont="1" applyFill="1" applyBorder="1" applyAlignment="1">
      <alignment vertical="center"/>
    </xf>
    <xf numFmtId="10" fontId="13" fillId="3" borderId="1" xfId="13" applyNumberFormat="1" applyFont="1" applyFill="1" applyBorder="1"/>
    <xf numFmtId="10" fontId="3" fillId="3" borderId="1" xfId="13" applyNumberFormat="1" applyFont="1" applyFill="1" applyBorder="1" applyAlignment="1">
      <alignment vertical="center" wrapText="1"/>
    </xf>
    <xf numFmtId="3" fontId="8" fillId="2" borderId="1" xfId="0" applyNumberFormat="1" applyFont="1" applyFill="1" applyBorder="1" applyAlignment="1">
      <alignment vertical="center"/>
    </xf>
    <xf numFmtId="0" fontId="2" fillId="0" borderId="6" xfId="8" applyNumberFormat="1" applyFont="1" applyFill="1" applyBorder="1" applyAlignment="1">
      <alignment vertical="center" wrapText="1"/>
    </xf>
    <xf numFmtId="10" fontId="13" fillId="2" borderId="1" xfId="13" applyNumberFormat="1" applyFont="1" applyFill="1" applyBorder="1" applyAlignment="1">
      <alignment vertical="center"/>
    </xf>
    <xf numFmtId="10" fontId="8" fillId="2" borderId="1" xfId="13" applyNumberFormat="1" applyFont="1" applyFill="1" applyBorder="1" applyAlignment="1">
      <alignment vertical="center"/>
    </xf>
    <xf numFmtId="0" fontId="0" fillId="2" borderId="0" xfId="0" applyFont="1" applyFill="1"/>
    <xf numFmtId="10" fontId="13" fillId="4" borderId="1" xfId="13" applyNumberFormat="1" applyFont="1" applyFill="1" applyBorder="1" applyAlignment="1">
      <alignment vertical="center"/>
    </xf>
    <xf numFmtId="10" fontId="13" fillId="2" borderId="1" xfId="13" applyNumberFormat="1" applyFont="1" applyFill="1" applyBorder="1"/>
    <xf numFmtId="3" fontId="17" fillId="2" borderId="1" xfId="0" applyNumberFormat="1" applyFont="1" applyFill="1" applyBorder="1" applyAlignment="1">
      <alignment vertical="center"/>
    </xf>
    <xf numFmtId="3" fontId="13" fillId="4" borderId="1" xfId="0" applyNumberFormat="1" applyFont="1" applyFill="1" applyBorder="1" applyAlignment="1">
      <alignment vertical="center"/>
    </xf>
    <xf numFmtId="0" fontId="19" fillId="2" borderId="0" xfId="10" applyFont="1" applyFill="1" applyAlignment="1">
      <alignment horizontal="right" vertical="center"/>
    </xf>
    <xf numFmtId="0" fontId="19" fillId="2" borderId="7" xfId="2" applyFont="1" applyFill="1" applyBorder="1" applyAlignment="1">
      <alignment horizontal="right" vertical="center" wrapText="1"/>
    </xf>
    <xf numFmtId="3" fontId="7" fillId="2" borderId="1" xfId="2" applyNumberFormat="1" applyFont="1" applyFill="1" applyBorder="1" applyAlignment="1">
      <alignment horizontal="center" vertical="center" wrapText="1"/>
    </xf>
    <xf numFmtId="3" fontId="2" fillId="2" borderId="1" xfId="2" applyNumberFormat="1" applyFont="1" applyFill="1" applyBorder="1" applyAlignment="1">
      <alignment horizontal="right" vertical="center" wrapText="1"/>
    </xf>
    <xf numFmtId="3" fontId="11" fillId="2" borderId="1" xfId="2" applyNumberFormat="1" applyFont="1" applyFill="1" applyBorder="1" applyAlignment="1">
      <alignment horizontal="right" vertical="center" wrapText="1"/>
    </xf>
    <xf numFmtId="3" fontId="2" fillId="2" borderId="1" xfId="6" applyNumberFormat="1" applyFont="1" applyFill="1" applyBorder="1" applyAlignment="1">
      <alignment horizontal="right" vertical="center"/>
    </xf>
    <xf numFmtId="3" fontId="2" fillId="2" borderId="1" xfId="2" applyNumberFormat="1" applyFont="1" applyFill="1" applyBorder="1" applyAlignment="1">
      <alignment horizontal="left" vertical="center" wrapText="1"/>
    </xf>
    <xf numFmtId="3" fontId="3" fillId="2" borderId="1" xfId="2" applyNumberFormat="1" applyFont="1" applyFill="1" applyBorder="1" applyAlignment="1">
      <alignment horizontal="center" vertical="center" wrapText="1"/>
    </xf>
    <xf numFmtId="3" fontId="3" fillId="2" borderId="1" xfId="0" applyNumberFormat="1" applyFont="1" applyFill="1" applyBorder="1" applyAlignment="1">
      <alignment vertical="center"/>
    </xf>
    <xf numFmtId="3" fontId="7" fillId="2" borderId="1" xfId="0" applyNumberFormat="1" applyFont="1" applyFill="1" applyBorder="1" applyAlignment="1">
      <alignment vertical="center"/>
    </xf>
    <xf numFmtId="3" fontId="7" fillId="2" borderId="1" xfId="0" applyNumberFormat="1" applyFont="1" applyFill="1" applyBorder="1"/>
    <xf numFmtId="3" fontId="16" fillId="2" borderId="1" xfId="0" applyNumberFormat="1" applyFont="1" applyFill="1" applyBorder="1" applyAlignment="1">
      <alignment vertical="center"/>
    </xf>
    <xf numFmtId="3" fontId="7" fillId="2" borderId="0" xfId="0" applyNumberFormat="1" applyFont="1" applyFill="1" applyAlignment="1">
      <alignment vertical="center"/>
    </xf>
    <xf numFmtId="3" fontId="24" fillId="2" borderId="0" xfId="2" applyNumberFormat="1" applyFont="1" applyFill="1" applyAlignment="1">
      <alignment horizontal="center" vertical="center"/>
    </xf>
    <xf numFmtId="3" fontId="15" fillId="2" borderId="0" xfId="2" applyNumberFormat="1" applyFont="1" applyFill="1" applyAlignment="1">
      <alignment vertical="center"/>
    </xf>
    <xf numFmtId="3" fontId="16" fillId="2" borderId="0" xfId="2" applyNumberFormat="1" applyFont="1" applyFill="1" applyBorder="1" applyAlignment="1">
      <alignment horizontal="right" vertical="center"/>
    </xf>
    <xf numFmtId="3" fontId="3" fillId="2" borderId="1" xfId="2" applyNumberFormat="1" applyFont="1" applyFill="1" applyBorder="1" applyAlignment="1">
      <alignment horizontal="left" vertical="center" wrapText="1"/>
    </xf>
    <xf numFmtId="3" fontId="3" fillId="2" borderId="1" xfId="0" applyNumberFormat="1" applyFont="1" applyFill="1" applyBorder="1"/>
    <xf numFmtId="3" fontId="2" fillId="2" borderId="1" xfId="8" applyNumberFormat="1" applyFont="1" applyFill="1" applyBorder="1" applyAlignment="1">
      <alignment vertical="center" wrapText="1"/>
    </xf>
    <xf numFmtId="3" fontId="2" fillId="2" borderId="1" xfId="2" applyNumberFormat="1" applyFont="1" applyFill="1" applyBorder="1" applyAlignment="1">
      <alignment horizontal="center" vertical="center" wrapText="1"/>
    </xf>
    <xf numFmtId="3" fontId="20" fillId="2" borderId="1" xfId="2" applyNumberFormat="1" applyFont="1" applyFill="1" applyBorder="1" applyAlignment="1">
      <alignment horizontal="center" vertical="center" wrapText="1"/>
    </xf>
    <xf numFmtId="3" fontId="4" fillId="2" borderId="1" xfId="9" applyNumberFormat="1" applyFont="1" applyFill="1" applyBorder="1" applyAlignment="1">
      <alignment horizontal="left" vertical="center" wrapText="1"/>
    </xf>
    <xf numFmtId="3" fontId="2" fillId="2" borderId="1" xfId="7" applyNumberFormat="1" applyFont="1" applyFill="1" applyBorder="1" applyAlignment="1">
      <alignment horizontal="center" vertical="center" wrapText="1"/>
    </xf>
    <xf numFmtId="3" fontId="2" fillId="2" borderId="1" xfId="4" applyNumberFormat="1" applyFont="1" applyFill="1" applyBorder="1" applyAlignment="1">
      <alignment horizontal="center" vertical="center" wrapText="1"/>
    </xf>
    <xf numFmtId="3" fontId="20" fillId="2" borderId="1" xfId="5" applyNumberFormat="1" applyFont="1" applyFill="1" applyBorder="1" applyAlignment="1">
      <alignment horizontal="center" vertical="center" wrapText="1"/>
    </xf>
    <xf numFmtId="3" fontId="2" fillId="2" borderId="1" xfId="2" applyNumberFormat="1" applyFont="1" applyFill="1" applyBorder="1" applyAlignment="1">
      <alignment horizontal="justify" vertical="center" wrapText="1"/>
    </xf>
    <xf numFmtId="3" fontId="2" fillId="2" borderId="1" xfId="1" applyNumberFormat="1" applyFont="1" applyFill="1" applyBorder="1" applyAlignment="1">
      <alignment horizontal="right" vertical="center" wrapText="1"/>
    </xf>
    <xf numFmtId="3" fontId="11" fillId="2" borderId="1" xfId="2" applyNumberFormat="1" applyFont="1" applyFill="1" applyBorder="1" applyAlignment="1">
      <alignment horizontal="center" vertical="center" wrapText="1"/>
    </xf>
    <xf numFmtId="3" fontId="11" fillId="2" borderId="1" xfId="1" applyNumberFormat="1" applyFont="1" applyFill="1" applyBorder="1" applyAlignment="1">
      <alignment horizontal="right" vertical="center" wrapText="1"/>
    </xf>
    <xf numFmtId="3" fontId="12" fillId="2" borderId="1" xfId="2" applyNumberFormat="1" applyFont="1" applyFill="1" applyBorder="1" applyAlignment="1">
      <alignment horizontal="right" vertical="center" wrapText="1"/>
    </xf>
    <xf numFmtId="3" fontId="4" fillId="2" borderId="1" xfId="2" applyNumberFormat="1" applyFont="1" applyFill="1" applyBorder="1" applyAlignment="1">
      <alignment horizontal="right" vertical="center" wrapText="1"/>
    </xf>
    <xf numFmtId="3" fontId="3" fillId="2" borderId="1" xfId="10" applyNumberFormat="1" applyFont="1" applyFill="1" applyBorder="1" applyAlignment="1">
      <alignment horizontal="center" vertical="center"/>
    </xf>
    <xf numFmtId="3" fontId="2" fillId="2" borderId="1" xfId="11" applyNumberFormat="1" applyFont="1" applyFill="1" applyBorder="1" applyAlignment="1">
      <alignment vertical="center" wrapText="1"/>
    </xf>
    <xf numFmtId="3" fontId="3" fillId="2" borderId="1" xfId="2" applyNumberFormat="1" applyFont="1" applyFill="1" applyBorder="1" applyAlignment="1">
      <alignment horizontal="justify" vertical="center" wrapText="1"/>
    </xf>
    <xf numFmtId="3" fontId="2" fillId="2" borderId="1" xfId="10" applyNumberFormat="1" applyFont="1" applyFill="1" applyBorder="1" applyAlignment="1">
      <alignment vertical="center" wrapText="1"/>
    </xf>
    <xf numFmtId="3" fontId="2" fillId="2" borderId="1" xfId="7" applyNumberFormat="1" applyFont="1" applyFill="1" applyBorder="1" applyAlignment="1">
      <alignment vertical="center" wrapText="1"/>
    </xf>
    <xf numFmtId="3" fontId="3" fillId="2" borderId="1" xfId="10" applyNumberFormat="1" applyFont="1" applyFill="1" applyBorder="1" applyAlignment="1">
      <alignment vertical="center"/>
    </xf>
    <xf numFmtId="3" fontId="2" fillId="2" borderId="1" xfId="8" applyNumberFormat="1" applyFont="1" applyFill="1" applyBorder="1" applyAlignment="1">
      <alignment horizontal="justify" vertical="center" wrapText="1"/>
    </xf>
    <xf numFmtId="3" fontId="2" fillId="2" borderId="1" xfId="12" applyNumberFormat="1" applyFont="1" applyFill="1" applyBorder="1" applyAlignment="1">
      <alignment horizontal="right" vertical="center" wrapText="1"/>
    </xf>
    <xf numFmtId="3" fontId="11" fillId="2" borderId="1" xfId="12" applyNumberFormat="1" applyFont="1" applyFill="1" applyBorder="1" applyAlignment="1">
      <alignment horizontal="right" vertical="center" wrapText="1"/>
    </xf>
    <xf numFmtId="3" fontId="3" fillId="2" borderId="1" xfId="10" applyNumberFormat="1" applyFont="1" applyFill="1" applyBorder="1" applyAlignment="1">
      <alignment vertical="center" wrapText="1"/>
    </xf>
    <xf numFmtId="0" fontId="2" fillId="2" borderId="6" xfId="8" applyNumberFormat="1" applyFont="1" applyFill="1" applyBorder="1" applyAlignment="1">
      <alignment vertical="center" wrapText="1"/>
    </xf>
    <xf numFmtId="3" fontId="2" fillId="2" borderId="1" xfId="2" applyNumberFormat="1" applyFont="1" applyFill="1" applyBorder="1" applyAlignment="1">
      <alignment vertical="center" wrapText="1"/>
    </xf>
    <xf numFmtId="3" fontId="3" fillId="2" borderId="1" xfId="0" applyNumberFormat="1" applyFont="1" applyFill="1" applyBorder="1" applyAlignment="1">
      <alignment horizontal="right" vertical="center"/>
    </xf>
    <xf numFmtId="3" fontId="2" fillId="2" borderId="1" xfId="8" quotePrefix="1" applyNumberFormat="1" applyFont="1" applyFill="1" applyBorder="1" applyAlignment="1">
      <alignment horizontal="justify" vertical="center" wrapText="1"/>
    </xf>
    <xf numFmtId="3" fontId="22" fillId="2" borderId="1" xfId="10" applyNumberFormat="1" applyFont="1" applyFill="1" applyBorder="1" applyAlignment="1">
      <alignment vertical="center" wrapText="1"/>
    </xf>
    <xf numFmtId="3" fontId="19" fillId="2" borderId="0" xfId="0" applyNumberFormat="1" applyFont="1" applyFill="1"/>
    <xf numFmtId="3" fontId="3" fillId="2" borderId="0" xfId="0" applyNumberFormat="1" applyFont="1" applyFill="1" applyAlignment="1">
      <alignment horizontal="center" vertical="center"/>
    </xf>
    <xf numFmtId="3" fontId="25" fillId="2" borderId="0" xfId="0" applyNumberFormat="1" applyFont="1" applyFill="1"/>
    <xf numFmtId="3" fontId="19" fillId="2" borderId="0" xfId="0" applyNumberFormat="1" applyFont="1" applyFill="1" applyAlignment="1">
      <alignment vertical="center"/>
    </xf>
    <xf numFmtId="3" fontId="24" fillId="2" borderId="0" xfId="0" applyNumberFormat="1" applyFont="1" applyFill="1" applyAlignment="1">
      <alignment horizontal="center" vertical="center"/>
    </xf>
    <xf numFmtId="3" fontId="25" fillId="2" borderId="0" xfId="0" applyNumberFormat="1" applyFont="1" applyFill="1" applyAlignment="1">
      <alignment vertical="center"/>
    </xf>
    <xf numFmtId="3" fontId="7" fillId="2" borderId="1" xfId="0" applyNumberFormat="1" applyFont="1" applyFill="1" applyBorder="1" applyAlignment="1">
      <alignment horizontal="center" vertical="center"/>
    </xf>
    <xf numFmtId="10" fontId="3" fillId="2" borderId="1" xfId="13" applyNumberFormat="1" applyFont="1" applyFill="1" applyBorder="1" applyAlignment="1">
      <alignment vertical="center"/>
    </xf>
    <xf numFmtId="10" fontId="25" fillId="2" borderId="0" xfId="13" applyNumberFormat="1" applyFont="1" applyFill="1"/>
    <xf numFmtId="3" fontId="26" fillId="2" borderId="0" xfId="0" applyNumberFormat="1" applyFont="1" applyFill="1"/>
    <xf numFmtId="3" fontId="27" fillId="2" borderId="0" xfId="0" applyNumberFormat="1" applyFont="1" applyFill="1"/>
    <xf numFmtId="3" fontId="25" fillId="2" borderId="3" xfId="0" applyNumberFormat="1" applyFont="1" applyFill="1" applyBorder="1"/>
    <xf numFmtId="3" fontId="20" fillId="2" borderId="1" xfId="0" applyNumberFormat="1" applyFont="1" applyFill="1" applyBorder="1"/>
    <xf numFmtId="3" fontId="20" fillId="2" borderId="1" xfId="0" applyNumberFormat="1" applyFont="1" applyFill="1" applyBorder="1" applyAlignment="1">
      <alignment vertical="center"/>
    </xf>
    <xf numFmtId="3" fontId="25" fillId="2" borderId="3" xfId="0" applyNumberFormat="1" applyFont="1" applyFill="1" applyBorder="1" applyAlignment="1">
      <alignment vertical="center"/>
    </xf>
    <xf numFmtId="0" fontId="25" fillId="2" borderId="0" xfId="0" applyFont="1" applyFill="1"/>
    <xf numFmtId="3" fontId="25" fillId="2" borderId="4" xfId="0" applyNumberFormat="1" applyFont="1" applyFill="1" applyBorder="1"/>
    <xf numFmtId="3" fontId="7" fillId="2" borderId="0" xfId="0" applyNumberFormat="1" applyFont="1" applyFill="1" applyAlignment="1">
      <alignment horizontal="center" vertical="center"/>
    </xf>
    <xf numFmtId="3" fontId="7" fillId="2" borderId="0" xfId="0" applyNumberFormat="1" applyFont="1" applyFill="1"/>
    <xf numFmtId="3" fontId="3" fillId="2" borderId="0" xfId="0" applyNumberFormat="1" applyFont="1" applyFill="1" applyAlignment="1">
      <alignment horizontal="left" vertical="center"/>
    </xf>
    <xf numFmtId="3" fontId="3" fillId="2" borderId="1" xfId="2" applyNumberFormat="1" applyFont="1" applyFill="1" applyBorder="1" applyAlignment="1">
      <alignment horizontal="center" vertical="center" wrapText="1"/>
    </xf>
    <xf numFmtId="3" fontId="24" fillId="2" borderId="0" xfId="0" applyNumberFormat="1" applyFont="1" applyFill="1" applyAlignment="1">
      <alignment horizontal="center" vertical="center"/>
    </xf>
    <xf numFmtId="3" fontId="3" fillId="2" borderId="2" xfId="2" applyNumberFormat="1" applyFont="1" applyFill="1" applyBorder="1" applyAlignment="1">
      <alignment horizontal="center" vertical="center" wrapText="1"/>
    </xf>
    <xf numFmtId="3" fontId="3" fillId="2" borderId="3" xfId="2" applyNumberFormat="1" applyFont="1" applyFill="1" applyBorder="1" applyAlignment="1">
      <alignment horizontal="center" vertical="center" wrapText="1"/>
    </xf>
    <xf numFmtId="3" fontId="3" fillId="2" borderId="4" xfId="2" applyNumberFormat="1" applyFont="1" applyFill="1" applyBorder="1" applyAlignment="1">
      <alignment horizontal="center" vertical="center" wrapText="1"/>
    </xf>
    <xf numFmtId="3" fontId="3" fillId="2" borderId="1" xfId="3" applyNumberFormat="1" applyFont="1" applyFill="1" applyBorder="1" applyAlignment="1">
      <alignment horizontal="center" vertical="center" wrapText="1"/>
    </xf>
    <xf numFmtId="3" fontId="16" fillId="2" borderId="5" xfId="2" applyNumberFormat="1" applyFont="1" applyFill="1" applyBorder="1" applyAlignment="1">
      <alignment horizontal="right" vertical="center"/>
    </xf>
    <xf numFmtId="3" fontId="3" fillId="2" borderId="2" xfId="3" applyNumberFormat="1" applyFont="1" applyFill="1" applyBorder="1" applyAlignment="1">
      <alignment horizontal="center" vertical="center" wrapText="1"/>
    </xf>
    <xf numFmtId="3" fontId="3" fillId="2" borderId="4" xfId="3" applyNumberFormat="1" applyFont="1" applyFill="1" applyBorder="1" applyAlignment="1">
      <alignment horizontal="center" vertical="center" wrapText="1"/>
    </xf>
    <xf numFmtId="3" fontId="24" fillId="2" borderId="0" xfId="2" applyNumberFormat="1" applyFont="1" applyFill="1" applyAlignment="1">
      <alignment horizontal="center" vertical="center"/>
    </xf>
    <xf numFmtId="3" fontId="3" fillId="2" borderId="8" xfId="2" applyNumberFormat="1" applyFont="1" applyFill="1" applyBorder="1" applyAlignment="1">
      <alignment horizontal="center" vertical="center" wrapText="1"/>
    </xf>
    <xf numFmtId="3" fontId="3" fillId="2" borderId="9" xfId="2" applyNumberFormat="1" applyFont="1" applyFill="1" applyBorder="1" applyAlignment="1">
      <alignment horizontal="center" vertical="center" wrapText="1"/>
    </xf>
    <xf numFmtId="3" fontId="3" fillId="2" borderId="13" xfId="2" applyNumberFormat="1" applyFont="1" applyFill="1" applyBorder="1" applyAlignment="1">
      <alignment horizontal="center" vertical="center" wrapText="1"/>
    </xf>
    <xf numFmtId="3" fontId="3" fillId="0" borderId="10" xfId="2" applyNumberFormat="1" applyFont="1" applyFill="1" applyBorder="1" applyAlignment="1">
      <alignment horizontal="center" vertical="center" wrapText="1"/>
    </xf>
    <xf numFmtId="3" fontId="3" fillId="0" borderId="11" xfId="2" applyNumberFormat="1" applyFont="1" applyFill="1" applyBorder="1" applyAlignment="1">
      <alignment horizontal="center" vertical="center" wrapText="1"/>
    </xf>
    <xf numFmtId="3" fontId="3" fillId="0" borderId="12" xfId="2" applyNumberFormat="1" applyFont="1" applyFill="1" applyBorder="1" applyAlignment="1">
      <alignment horizontal="center" vertical="center" wrapText="1"/>
    </xf>
    <xf numFmtId="3" fontId="3" fillId="0" borderId="0" xfId="2" applyNumberFormat="1" applyFont="1" applyFill="1" applyBorder="1" applyAlignment="1">
      <alignment horizontal="center" vertical="center" wrapText="1"/>
    </xf>
    <xf numFmtId="0" fontId="13" fillId="0" borderId="0" xfId="0" applyFont="1" applyAlignment="1">
      <alignment horizontal="center" vertical="center"/>
    </xf>
    <xf numFmtId="0" fontId="17" fillId="0" borderId="5" xfId="0" applyFont="1" applyBorder="1" applyAlignment="1">
      <alignment horizontal="right"/>
    </xf>
    <xf numFmtId="3" fontId="3" fillId="0" borderId="2" xfId="2" applyNumberFormat="1" applyFont="1" applyFill="1" applyBorder="1" applyAlignment="1">
      <alignment horizontal="center" vertical="center" wrapText="1"/>
    </xf>
    <xf numFmtId="3" fontId="3" fillId="0" borderId="3" xfId="2" applyNumberFormat="1" applyFont="1" applyFill="1" applyBorder="1" applyAlignment="1">
      <alignment horizontal="center" vertical="center" wrapText="1"/>
    </xf>
    <xf numFmtId="3" fontId="3" fillId="0" borderId="4" xfId="2" applyNumberFormat="1" applyFont="1" applyFill="1" applyBorder="1" applyAlignment="1">
      <alignment horizontal="center" vertical="center" wrapText="1"/>
    </xf>
    <xf numFmtId="3" fontId="3" fillId="0" borderId="8" xfId="3" applyNumberFormat="1" applyFont="1" applyFill="1" applyBorder="1" applyAlignment="1">
      <alignment horizontal="center" vertical="center" wrapText="1"/>
    </xf>
    <xf numFmtId="3" fontId="3" fillId="0" borderId="9" xfId="3" applyNumberFormat="1" applyFont="1" applyFill="1" applyBorder="1" applyAlignment="1">
      <alignment horizontal="center" vertical="center" wrapText="1"/>
    </xf>
    <xf numFmtId="3" fontId="3" fillId="0" borderId="2" xfId="3" applyNumberFormat="1" applyFont="1" applyFill="1" applyBorder="1" applyAlignment="1">
      <alignment horizontal="center" vertical="center" wrapText="1"/>
    </xf>
    <xf numFmtId="3" fontId="3" fillId="0" borderId="4" xfId="3" applyNumberFormat="1" applyFont="1" applyFill="1" applyBorder="1" applyAlignment="1">
      <alignment horizontal="center" vertical="center" wrapText="1"/>
    </xf>
    <xf numFmtId="3" fontId="3" fillId="0" borderId="1" xfId="2" applyNumberFormat="1" applyFont="1" applyFill="1" applyBorder="1" applyAlignment="1">
      <alignment horizontal="center" vertical="center" wrapText="1"/>
    </xf>
    <xf numFmtId="3" fontId="3" fillId="0" borderId="1" xfId="3" applyNumberFormat="1" applyFont="1" applyFill="1" applyBorder="1" applyAlignment="1">
      <alignment horizontal="center" vertical="center" wrapText="1"/>
    </xf>
    <xf numFmtId="0" fontId="13" fillId="0" borderId="0" xfId="0" applyFont="1" applyAlignment="1">
      <alignment horizontal="center" vertical="center" wrapText="1"/>
    </xf>
  </cellXfs>
  <cellStyles count="14">
    <cellStyle name="Comma" xfId="1" builtinId="3"/>
    <cellStyle name="Comma 4" xfId="12"/>
    <cellStyle name="Comma 5 2" xfId="7"/>
    <cellStyle name="Normal" xfId="0" builtinId="0"/>
    <cellStyle name="Normal 2 2 2" xfId="2"/>
    <cellStyle name="Normal 2 3 3" xfId="5"/>
    <cellStyle name="Normal 4 3" xfId="10"/>
    <cellStyle name="Normal 5" xfId="9"/>
    <cellStyle name="Normal 5_Bieu 3.1-3.7 - KH linh vuc QH&amp;ĐT TNN  (15-9)" xfId="4"/>
    <cellStyle name="Normal_Bieu kh2002 2" xfId="8"/>
    <cellStyle name="Normal_Bieu kh2002 2 2" xfId="11"/>
    <cellStyle name="Normal_Du kien dieu chinh KH dau tu 2008 (theo TT27) gui BTC 2" xfId="3"/>
    <cellStyle name="Normal_SNKH-Bieu 13-Quan gui 22.7 2 2" xfId="6"/>
    <cellStyle name="Percent" xfId="13" builtinId="5"/>
  </cellStyles>
  <dxfs count="0"/>
  <tableStyles count="0" defaultTableStyle="TableStyleMedium2" defaultPivotStyle="PivotStyleLight16"/>
  <colors>
    <mruColors>
      <color rgb="FF0000FF"/>
      <color rgb="FF66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81"/>
  <sheetViews>
    <sheetView tabSelected="1" topLeftCell="C1" zoomScale="70" zoomScaleNormal="70" workbookViewId="0">
      <selection activeCell="L10" sqref="L10"/>
    </sheetView>
  </sheetViews>
  <sheetFormatPr defaultColWidth="9.109375" defaultRowHeight="14.4"/>
  <cols>
    <col min="1" max="1" width="4.44140625" style="119" hidden="1" customWidth="1"/>
    <col min="2" max="2" width="7.44140625" style="119" hidden="1" customWidth="1"/>
    <col min="3" max="3" width="5.6640625" style="136" customWidth="1"/>
    <col min="4" max="4" width="39.5546875" style="137" customWidth="1"/>
    <col min="5" max="5" width="9.6640625" style="137" customWidth="1"/>
    <col min="6" max="6" width="14.44140625" style="137" customWidth="1"/>
    <col min="7" max="7" width="12.6640625" style="137" customWidth="1"/>
    <col min="8" max="9" width="11.109375" style="85" customWidth="1"/>
    <col min="10" max="12" width="12.88671875" style="85" customWidth="1"/>
    <col min="13" max="13" width="11.109375" style="85" customWidth="1"/>
    <col min="14" max="14" width="12.6640625" style="85" customWidth="1"/>
    <col min="15" max="16" width="8.5546875" style="85" customWidth="1"/>
    <col min="17" max="17" width="11" style="121" hidden="1" customWidth="1"/>
    <col min="18" max="18" width="11.44140625" style="121" hidden="1" customWidth="1"/>
    <col min="19" max="19" width="14.5546875" style="85" hidden="1" customWidth="1"/>
    <col min="20" max="20" width="11.33203125" style="121" customWidth="1"/>
    <col min="21" max="21" width="8.5546875" style="121" customWidth="1"/>
    <col min="22" max="16384" width="9.109375" style="121"/>
  </cols>
  <sheetData>
    <row r="1" spans="1:22" ht="24" customHeight="1">
      <c r="C1" s="138" t="s">
        <v>118</v>
      </c>
      <c r="D1" s="138"/>
      <c r="E1" s="138"/>
      <c r="F1" s="138"/>
      <c r="G1" s="138"/>
      <c r="H1" s="138"/>
      <c r="I1" s="138"/>
      <c r="J1" s="138"/>
      <c r="K1" s="138"/>
      <c r="L1" s="138"/>
      <c r="M1" s="138"/>
      <c r="N1" s="138"/>
      <c r="O1" s="138"/>
      <c r="P1" s="120"/>
      <c r="S1" s="121"/>
    </row>
    <row r="2" spans="1:22" s="124" customFormat="1" ht="16.8">
      <c r="A2" s="122"/>
      <c r="B2" s="122"/>
      <c r="C2" s="140" t="s">
        <v>177</v>
      </c>
      <c r="D2" s="140"/>
      <c r="E2" s="140"/>
      <c r="F2" s="140"/>
      <c r="G2" s="140"/>
      <c r="H2" s="140"/>
      <c r="I2" s="140"/>
      <c r="J2" s="140"/>
      <c r="K2" s="140"/>
      <c r="L2" s="140"/>
      <c r="M2" s="140"/>
      <c r="N2" s="140"/>
      <c r="O2" s="140"/>
      <c r="P2" s="123"/>
    </row>
    <row r="3" spans="1:22" s="124" customFormat="1" ht="17.25" customHeight="1">
      <c r="A3" s="122"/>
      <c r="B3" s="122"/>
      <c r="C3" s="148" t="s">
        <v>117</v>
      </c>
      <c r="D3" s="148"/>
      <c r="E3" s="148"/>
      <c r="F3" s="148"/>
      <c r="G3" s="148"/>
      <c r="H3" s="148"/>
      <c r="I3" s="148"/>
      <c r="J3" s="148"/>
      <c r="K3" s="148"/>
      <c r="L3" s="148"/>
      <c r="M3" s="148"/>
      <c r="N3" s="148"/>
      <c r="O3" s="148"/>
      <c r="P3" s="86"/>
      <c r="Q3" s="87"/>
      <c r="R3" s="87"/>
    </row>
    <row r="4" spans="1:22" ht="21" customHeight="1">
      <c r="C4" s="145" t="s">
        <v>116</v>
      </c>
      <c r="D4" s="145"/>
      <c r="E4" s="145"/>
      <c r="F4" s="145"/>
      <c r="G4" s="145"/>
      <c r="H4" s="145"/>
      <c r="I4" s="145"/>
      <c r="J4" s="145"/>
      <c r="K4" s="145"/>
      <c r="L4" s="145"/>
      <c r="M4" s="145"/>
      <c r="N4" s="145"/>
      <c r="O4" s="145"/>
      <c r="P4" s="88"/>
      <c r="S4" s="121"/>
    </row>
    <row r="5" spans="1:22" ht="65.25" customHeight="1">
      <c r="C5" s="139" t="s">
        <v>0</v>
      </c>
      <c r="D5" s="139" t="s">
        <v>1</v>
      </c>
      <c r="E5" s="139" t="s">
        <v>2</v>
      </c>
      <c r="F5" s="144" t="s">
        <v>3</v>
      </c>
      <c r="G5" s="144"/>
      <c r="H5" s="139" t="s">
        <v>17</v>
      </c>
      <c r="I5" s="149" t="s">
        <v>160</v>
      </c>
      <c r="J5" s="150"/>
      <c r="K5" s="151"/>
      <c r="L5" s="149" t="s">
        <v>176</v>
      </c>
      <c r="M5" s="150"/>
      <c r="N5" s="151"/>
      <c r="O5" s="141" t="s">
        <v>174</v>
      </c>
      <c r="P5" s="141" t="s">
        <v>175</v>
      </c>
      <c r="Q5" s="139" t="s">
        <v>148</v>
      </c>
      <c r="R5" s="139" t="s">
        <v>149</v>
      </c>
      <c r="S5" s="139" t="s">
        <v>156</v>
      </c>
      <c r="T5" s="139" t="s">
        <v>157</v>
      </c>
      <c r="U5" s="139" t="s">
        <v>158</v>
      </c>
    </row>
    <row r="6" spans="1:22" ht="34.5" customHeight="1">
      <c r="C6" s="139"/>
      <c r="D6" s="139"/>
      <c r="E6" s="139"/>
      <c r="F6" s="139" t="s">
        <v>5</v>
      </c>
      <c r="G6" s="146" t="s">
        <v>6</v>
      </c>
      <c r="H6" s="139"/>
      <c r="I6" s="142" t="s">
        <v>159</v>
      </c>
      <c r="J6" s="142" t="s">
        <v>162</v>
      </c>
      <c r="K6" s="142" t="s">
        <v>161</v>
      </c>
      <c r="L6" s="142" t="s">
        <v>159</v>
      </c>
      <c r="M6" s="142" t="s">
        <v>162</v>
      </c>
      <c r="N6" s="142" t="s">
        <v>161</v>
      </c>
      <c r="O6" s="142"/>
      <c r="P6" s="142"/>
      <c r="Q6" s="139"/>
      <c r="R6" s="139"/>
      <c r="S6" s="139"/>
      <c r="T6" s="139"/>
      <c r="U6" s="139"/>
    </row>
    <row r="7" spans="1:22" ht="34.5" customHeight="1">
      <c r="C7" s="139"/>
      <c r="D7" s="139"/>
      <c r="E7" s="139"/>
      <c r="F7" s="139"/>
      <c r="G7" s="147"/>
      <c r="H7" s="139"/>
      <c r="I7" s="143"/>
      <c r="J7" s="143"/>
      <c r="K7" s="143"/>
      <c r="L7" s="143"/>
      <c r="M7" s="143"/>
      <c r="N7" s="143"/>
      <c r="O7" s="143"/>
      <c r="P7" s="143"/>
      <c r="Q7" s="139"/>
      <c r="R7" s="139"/>
      <c r="S7" s="139"/>
      <c r="T7" s="139"/>
      <c r="U7" s="139"/>
    </row>
    <row r="8" spans="1:22" ht="24.75" customHeight="1">
      <c r="C8" s="75">
        <v>1</v>
      </c>
      <c r="D8" s="75">
        <v>2</v>
      </c>
      <c r="E8" s="75">
        <v>3</v>
      </c>
      <c r="F8" s="75">
        <v>4</v>
      </c>
      <c r="G8" s="75">
        <v>5</v>
      </c>
      <c r="H8" s="75">
        <v>6</v>
      </c>
      <c r="I8" s="75">
        <v>7</v>
      </c>
      <c r="J8" s="75">
        <v>8</v>
      </c>
      <c r="K8" s="75">
        <v>9</v>
      </c>
      <c r="L8" s="75">
        <v>10</v>
      </c>
      <c r="M8" s="75">
        <v>11</v>
      </c>
      <c r="N8" s="75">
        <v>12</v>
      </c>
      <c r="O8" s="75">
        <v>13</v>
      </c>
      <c r="P8" s="75">
        <v>14</v>
      </c>
      <c r="Q8" s="75">
        <v>15</v>
      </c>
      <c r="R8" s="75">
        <v>16</v>
      </c>
      <c r="S8" s="75">
        <v>17</v>
      </c>
      <c r="T8" s="75">
        <v>18</v>
      </c>
      <c r="U8" s="75">
        <v>16</v>
      </c>
    </row>
    <row r="9" spans="1:22" ht="24.75" customHeight="1">
      <c r="C9" s="125"/>
      <c r="D9" s="80" t="s">
        <v>8</v>
      </c>
      <c r="E9" s="82"/>
      <c r="F9" s="82"/>
      <c r="G9" s="81">
        <f>G12+G18+G25+G30+G43+G47+G50+G57+G60+G63+G65+G80</f>
        <v>5818173</v>
      </c>
      <c r="H9" s="81">
        <f>H12+H18+H25+H30+H43+H47+H50+H57+H60+H63+H65+H80</f>
        <v>1547882</v>
      </c>
      <c r="I9" s="81">
        <f>J9+K9</f>
        <v>1669408</v>
      </c>
      <c r="J9" s="81">
        <f>J12+J18+J25+J30+J43+J47+J50+J57+J60+J63+J65+J80</f>
        <v>1455947</v>
      </c>
      <c r="K9" s="81">
        <f>K12+K18+K25+K30+K43+K47+K50+K57+K60+K63+K65+K80</f>
        <v>213461</v>
      </c>
      <c r="L9" s="81">
        <f>M9+N9</f>
        <v>419754</v>
      </c>
      <c r="M9" s="81">
        <f>M12+M18+M25+M30+M43+M47+M50+M57+M60+M63+M65+M80</f>
        <v>372772</v>
      </c>
      <c r="N9" s="81">
        <f>N12+N18+N25+N30+N43+N47+N50+N57+N60+N63+N65+N80</f>
        <v>46982</v>
      </c>
      <c r="O9" s="126">
        <f>M9/J9</f>
        <v>0.25603404519532647</v>
      </c>
      <c r="P9" s="126">
        <f>N9/K9</f>
        <v>0.22009641105400987</v>
      </c>
      <c r="Q9" s="81">
        <f>Q12+Q18+Q25+Q30+Q43+Q47+Q50+Q57+Q60+Q63+Q65+Q80</f>
        <v>4949246</v>
      </c>
      <c r="R9" s="81">
        <f>R12+R18+R25+R30+R43+R47+R50+R57+R60+R63+R65+R80</f>
        <v>4848331</v>
      </c>
      <c r="S9" s="81">
        <f>S12+S18+S25+S30+S43+S47+S50+S57+S60+S63+S65+S80</f>
        <v>1681619</v>
      </c>
      <c r="T9" s="81">
        <f>T10+T11</f>
        <v>1706311</v>
      </c>
      <c r="U9" s="81">
        <f>U10+U11</f>
        <v>250364</v>
      </c>
      <c r="V9" s="127">
        <f>M9/T9</f>
        <v>0.21846662185263999</v>
      </c>
    </row>
    <row r="10" spans="1:22" ht="24.75" customHeight="1">
      <c r="C10" s="125"/>
      <c r="D10" s="106" t="s">
        <v>9</v>
      </c>
      <c r="E10" s="82"/>
      <c r="F10" s="82"/>
      <c r="G10" s="81">
        <f>G9-G11</f>
        <v>4203395</v>
      </c>
      <c r="H10" s="81">
        <f>H9-H11</f>
        <v>947564</v>
      </c>
      <c r="I10" s="81">
        <f>J10+K10</f>
        <v>1323266</v>
      </c>
      <c r="J10" s="81">
        <f>J9-J11</f>
        <v>1306500</v>
      </c>
      <c r="K10" s="81">
        <f>K9-K11</f>
        <v>16766</v>
      </c>
      <c r="L10" s="81">
        <f>M10+N10</f>
        <v>331882</v>
      </c>
      <c r="M10" s="81">
        <f>M9-M11</f>
        <v>331474</v>
      </c>
      <c r="N10" s="81">
        <f>N9-N11</f>
        <v>408</v>
      </c>
      <c r="O10" s="126">
        <f t="shared" ref="O10:O68" si="0">M10/J10</f>
        <v>0.25371144278606966</v>
      </c>
      <c r="P10" s="126">
        <f t="shared" ref="P10:P12" si="1">N10/K10</f>
        <v>2.4334963616843612E-2</v>
      </c>
      <c r="Q10" s="81">
        <f>Q9-Q11</f>
        <v>3308219</v>
      </c>
      <c r="R10" s="81">
        <f>R9-R11</f>
        <v>3289576</v>
      </c>
      <c r="S10" s="81">
        <f>S9-S11</f>
        <v>1306500</v>
      </c>
      <c r="T10" s="82">
        <v>1306500</v>
      </c>
      <c r="U10" s="82">
        <f>T10-J10</f>
        <v>0</v>
      </c>
    </row>
    <row r="11" spans="1:22" s="129" customFormat="1" ht="24.75" customHeight="1">
      <c r="A11" s="128"/>
      <c r="B11" s="128"/>
      <c r="C11" s="125"/>
      <c r="D11" s="106" t="s">
        <v>10</v>
      </c>
      <c r="E11" s="82"/>
      <c r="F11" s="82"/>
      <c r="G11" s="81">
        <f>G20+G32+G52+G67</f>
        <v>1614778</v>
      </c>
      <c r="H11" s="81">
        <f>H20+H32+H52+H67</f>
        <v>600318</v>
      </c>
      <c r="I11" s="81">
        <f>J11+K11</f>
        <v>346142</v>
      </c>
      <c r="J11" s="81">
        <f>J20+J32+J52+J67</f>
        <v>149447</v>
      </c>
      <c r="K11" s="81">
        <f>K20+K32+K52+K67</f>
        <v>196695</v>
      </c>
      <c r="L11" s="81">
        <f>M11+N11</f>
        <v>87872</v>
      </c>
      <c r="M11" s="81">
        <f>M20+M32+M52+M67</f>
        <v>41298</v>
      </c>
      <c r="N11" s="81">
        <f>N20+N32+N52+N67</f>
        <v>46574</v>
      </c>
      <c r="O11" s="126">
        <f t="shared" si="0"/>
        <v>0.27633876892811499</v>
      </c>
      <c r="P11" s="126">
        <f t="shared" si="1"/>
        <v>0.23678283637103129</v>
      </c>
      <c r="Q11" s="81">
        <f>Q20+Q32+Q52+Q67</f>
        <v>1641027</v>
      </c>
      <c r="R11" s="81">
        <f>R20+R32+R52+R67</f>
        <v>1558755</v>
      </c>
      <c r="S11" s="81">
        <f>S20+S32+S52+S67</f>
        <v>375119</v>
      </c>
      <c r="T11" s="82">
        <v>399811</v>
      </c>
      <c r="U11" s="82">
        <f>T11-J11</f>
        <v>250364</v>
      </c>
    </row>
    <row r="12" spans="1:22" ht="24" customHeight="1">
      <c r="C12" s="80" t="s">
        <v>11</v>
      </c>
      <c r="D12" s="89" t="s">
        <v>12</v>
      </c>
      <c r="E12" s="90"/>
      <c r="F12" s="90"/>
      <c r="G12" s="90">
        <f>SUM(G13:G17)</f>
        <v>794295</v>
      </c>
      <c r="H12" s="90">
        <f>SUM(H13:H17)</f>
        <v>99807</v>
      </c>
      <c r="I12" s="90">
        <f>J12+K12</f>
        <v>328383</v>
      </c>
      <c r="J12" s="90">
        <f>SUM(J13:J17)</f>
        <v>326377</v>
      </c>
      <c r="K12" s="90">
        <f>SUM(K13:K17)</f>
        <v>2006</v>
      </c>
      <c r="L12" s="90">
        <f t="shared" ref="L12:L18" si="2">M12+N12</f>
        <v>40419</v>
      </c>
      <c r="M12" s="90">
        <f>SUM(M13:M17)</f>
        <v>40419</v>
      </c>
      <c r="N12" s="90">
        <f>SUM(N13:N17)</f>
        <v>0</v>
      </c>
      <c r="O12" s="126">
        <f t="shared" si="0"/>
        <v>0.12384144716079871</v>
      </c>
      <c r="P12" s="126">
        <f t="shared" si="1"/>
        <v>0</v>
      </c>
      <c r="Q12" s="81">
        <f>SUM(Q13:Q17)</f>
        <v>625295</v>
      </c>
      <c r="R12" s="81">
        <f>SUM(R13:R17)</f>
        <v>625295</v>
      </c>
      <c r="S12" s="90">
        <f>SUM(S13:S17)</f>
        <v>326377</v>
      </c>
      <c r="T12" s="130"/>
      <c r="U12" s="130"/>
    </row>
    <row r="13" spans="1:22" ht="46.8">
      <c r="A13" s="54" t="s">
        <v>142</v>
      </c>
      <c r="B13" s="73">
        <v>7555606</v>
      </c>
      <c r="C13" s="125">
        <v>1</v>
      </c>
      <c r="D13" s="91" t="s">
        <v>19</v>
      </c>
      <c r="E13" s="92" t="s">
        <v>20</v>
      </c>
      <c r="F13" s="93" t="s">
        <v>21</v>
      </c>
      <c r="G13" s="76">
        <v>109914</v>
      </c>
      <c r="H13" s="82">
        <v>67363</v>
      </c>
      <c r="I13" s="82">
        <f>J13+K13</f>
        <v>36829</v>
      </c>
      <c r="J13" s="82">
        <v>36829</v>
      </c>
      <c r="K13" s="82">
        <v>0</v>
      </c>
      <c r="L13" s="82">
        <f t="shared" si="2"/>
        <v>823</v>
      </c>
      <c r="M13" s="82">
        <v>823</v>
      </c>
      <c r="N13" s="82">
        <v>0</v>
      </c>
      <c r="O13" s="126">
        <f t="shared" si="0"/>
        <v>2.2346520405115533E-2</v>
      </c>
      <c r="P13" s="126"/>
      <c r="Q13" s="82">
        <v>69914</v>
      </c>
      <c r="R13" s="82">
        <v>69914</v>
      </c>
      <c r="S13" s="82">
        <v>36829</v>
      </c>
      <c r="T13" s="130"/>
      <c r="U13" s="130"/>
    </row>
    <row r="14" spans="1:22" ht="31.2">
      <c r="A14" s="46" t="s">
        <v>142</v>
      </c>
      <c r="B14" s="73">
        <v>7830605</v>
      </c>
      <c r="C14" s="125">
        <v>2</v>
      </c>
      <c r="D14" s="94" t="s">
        <v>22</v>
      </c>
      <c r="E14" s="92" t="s">
        <v>20</v>
      </c>
      <c r="F14" s="93" t="s">
        <v>23</v>
      </c>
      <c r="G14" s="76">
        <v>514389</v>
      </c>
      <c r="H14" s="78">
        <v>22000</v>
      </c>
      <c r="I14" s="82">
        <f t="shared" ref="I14:I24" si="3">J14+K14</f>
        <v>250000</v>
      </c>
      <c r="J14" s="76">
        <v>250000</v>
      </c>
      <c r="K14" s="76">
        <v>0</v>
      </c>
      <c r="L14" s="82">
        <f t="shared" si="2"/>
        <v>39596</v>
      </c>
      <c r="M14" s="76">
        <v>39596</v>
      </c>
      <c r="N14" s="76">
        <v>0</v>
      </c>
      <c r="O14" s="126">
        <f t="shared" si="0"/>
        <v>0.158384</v>
      </c>
      <c r="P14" s="126"/>
      <c r="Q14" s="82">
        <v>512389</v>
      </c>
      <c r="R14" s="82">
        <v>512389</v>
      </c>
      <c r="S14" s="76">
        <v>250000</v>
      </c>
      <c r="T14" s="130"/>
      <c r="U14" s="130"/>
    </row>
    <row r="15" spans="1:22" ht="69.75" customHeight="1">
      <c r="A15" s="54" t="s">
        <v>142</v>
      </c>
      <c r="B15" s="73">
        <v>7822262</v>
      </c>
      <c r="C15" s="125">
        <v>3</v>
      </c>
      <c r="D15" s="79" t="s">
        <v>14</v>
      </c>
      <c r="E15" s="95" t="s">
        <v>15</v>
      </c>
      <c r="F15" s="93" t="s">
        <v>152</v>
      </c>
      <c r="G15" s="78">
        <v>27444</v>
      </c>
      <c r="H15" s="82">
        <v>6444</v>
      </c>
      <c r="I15" s="82">
        <f t="shared" si="3"/>
        <v>21000</v>
      </c>
      <c r="J15" s="82">
        <v>21000</v>
      </c>
      <c r="K15" s="82">
        <v>0</v>
      </c>
      <c r="L15" s="83">
        <f t="shared" si="2"/>
        <v>0</v>
      </c>
      <c r="M15" s="82">
        <v>0</v>
      </c>
      <c r="N15" s="82">
        <v>0</v>
      </c>
      <c r="O15" s="126">
        <f t="shared" si="0"/>
        <v>0</v>
      </c>
      <c r="P15" s="126"/>
      <c r="Q15" s="82">
        <v>24444</v>
      </c>
      <c r="R15" s="82">
        <v>24444</v>
      </c>
      <c r="S15" s="82">
        <v>21000</v>
      </c>
      <c r="T15" s="130"/>
      <c r="U15" s="130"/>
    </row>
    <row r="16" spans="1:22" ht="117.75" customHeight="1">
      <c r="A16" s="54"/>
      <c r="B16" s="73"/>
      <c r="C16" s="125">
        <v>4</v>
      </c>
      <c r="D16" s="79" t="s">
        <v>171</v>
      </c>
      <c r="E16" s="95" t="s">
        <v>172</v>
      </c>
      <c r="F16" s="93" t="s">
        <v>173</v>
      </c>
      <c r="G16" s="78">
        <v>120000</v>
      </c>
      <c r="H16" s="82"/>
      <c r="I16" s="82">
        <f t="shared" si="3"/>
        <v>2006</v>
      </c>
      <c r="J16" s="82">
        <v>0</v>
      </c>
      <c r="K16" s="82">
        <v>2006</v>
      </c>
      <c r="L16" s="82">
        <f t="shared" si="2"/>
        <v>0</v>
      </c>
      <c r="M16" s="82">
        <v>0</v>
      </c>
      <c r="N16" s="82">
        <v>0</v>
      </c>
      <c r="O16" s="126"/>
      <c r="P16" s="126"/>
      <c r="Q16" s="82"/>
      <c r="R16" s="82"/>
      <c r="S16" s="82"/>
      <c r="T16" s="130"/>
      <c r="U16" s="130"/>
    </row>
    <row r="17" spans="1:21" ht="48">
      <c r="A17" s="46" t="s">
        <v>142</v>
      </c>
      <c r="B17" s="73">
        <v>7822263</v>
      </c>
      <c r="C17" s="125">
        <v>5</v>
      </c>
      <c r="D17" s="79" t="s">
        <v>13</v>
      </c>
      <c r="E17" s="96" t="s">
        <v>15</v>
      </c>
      <c r="F17" s="97" t="s">
        <v>153</v>
      </c>
      <c r="G17" s="78">
        <v>22548</v>
      </c>
      <c r="H17" s="82">
        <v>4000</v>
      </c>
      <c r="I17" s="82">
        <f t="shared" si="3"/>
        <v>18548</v>
      </c>
      <c r="J17" s="82">
        <v>18548</v>
      </c>
      <c r="K17" s="82">
        <v>0</v>
      </c>
      <c r="L17" s="83">
        <f t="shared" si="2"/>
        <v>0</v>
      </c>
      <c r="M17" s="82">
        <v>0</v>
      </c>
      <c r="N17" s="82">
        <v>0</v>
      </c>
      <c r="O17" s="126">
        <f t="shared" si="0"/>
        <v>0</v>
      </c>
      <c r="P17" s="126"/>
      <c r="Q17" s="82">
        <v>18548</v>
      </c>
      <c r="R17" s="82">
        <v>18548</v>
      </c>
      <c r="S17" s="82">
        <v>18548</v>
      </c>
      <c r="T17" s="130"/>
      <c r="U17" s="130"/>
    </row>
    <row r="18" spans="1:21" ht="24" customHeight="1">
      <c r="C18" s="80" t="s">
        <v>24</v>
      </c>
      <c r="D18" s="89" t="s">
        <v>25</v>
      </c>
      <c r="E18" s="83"/>
      <c r="F18" s="131"/>
      <c r="G18" s="81">
        <f>G19+G20</f>
        <v>84965</v>
      </c>
      <c r="H18" s="81">
        <f>H19+H20</f>
        <v>22256</v>
      </c>
      <c r="I18" s="81">
        <f t="shared" si="3"/>
        <v>30359</v>
      </c>
      <c r="J18" s="81">
        <f>J19+J20</f>
        <v>20176</v>
      </c>
      <c r="K18" s="81">
        <f>K19+K20</f>
        <v>10183</v>
      </c>
      <c r="L18" s="81">
        <f t="shared" si="2"/>
        <v>374</v>
      </c>
      <c r="M18" s="81">
        <f>M19+M20</f>
        <v>374</v>
      </c>
      <c r="N18" s="81">
        <f>N19+N20</f>
        <v>0</v>
      </c>
      <c r="O18" s="126">
        <f t="shared" si="0"/>
        <v>1.8536875495638382E-2</v>
      </c>
      <c r="P18" s="126"/>
      <c r="Q18" s="81">
        <f>Q19+Q20</f>
        <v>803437</v>
      </c>
      <c r="R18" s="81">
        <f>R19+R20</f>
        <v>803437</v>
      </c>
      <c r="S18" s="81">
        <f>S19+S20</f>
        <v>20000</v>
      </c>
      <c r="T18" s="130"/>
      <c r="U18" s="130"/>
    </row>
    <row r="19" spans="1:21" ht="21" customHeight="1">
      <c r="C19" s="75"/>
      <c r="D19" s="75" t="s">
        <v>26</v>
      </c>
      <c r="E19" s="83"/>
      <c r="F19" s="131"/>
      <c r="G19" s="83">
        <f t="shared" ref="G19:J20" si="4">G22</f>
        <v>57214</v>
      </c>
      <c r="H19" s="82">
        <f t="shared" si="4"/>
        <v>16123</v>
      </c>
      <c r="I19" s="82">
        <f t="shared" si="3"/>
        <v>22017</v>
      </c>
      <c r="J19" s="82">
        <f>J22+J24</f>
        <v>12600</v>
      </c>
      <c r="K19" s="82">
        <f>K22+K24</f>
        <v>9417</v>
      </c>
      <c r="L19" s="82">
        <f t="shared" ref="L19:L24" si="5">M19+N19</f>
        <v>374</v>
      </c>
      <c r="M19" s="82">
        <f>M22+M24</f>
        <v>374</v>
      </c>
      <c r="N19" s="82">
        <f>N22+N24</f>
        <v>0</v>
      </c>
      <c r="O19" s="126">
        <f t="shared" si="0"/>
        <v>2.9682539682539682E-2</v>
      </c>
      <c r="P19" s="126"/>
      <c r="Q19" s="82">
        <f t="shared" ref="Q19:S20" si="6">Q22</f>
        <v>109571</v>
      </c>
      <c r="R19" s="82">
        <f t="shared" si="6"/>
        <v>109571</v>
      </c>
      <c r="S19" s="82">
        <f t="shared" si="6"/>
        <v>20000</v>
      </c>
      <c r="T19" s="130"/>
      <c r="U19" s="130"/>
    </row>
    <row r="20" spans="1:21" ht="21" customHeight="1">
      <c r="C20" s="75"/>
      <c r="D20" s="75" t="s">
        <v>27</v>
      </c>
      <c r="E20" s="83"/>
      <c r="F20" s="131"/>
      <c r="G20" s="83">
        <f t="shared" si="4"/>
        <v>27751</v>
      </c>
      <c r="H20" s="82">
        <f t="shared" si="4"/>
        <v>6133</v>
      </c>
      <c r="I20" s="82">
        <f t="shared" si="3"/>
        <v>8342</v>
      </c>
      <c r="J20" s="82">
        <f t="shared" si="4"/>
        <v>7576</v>
      </c>
      <c r="K20" s="82">
        <f>K23</f>
        <v>766</v>
      </c>
      <c r="L20" s="81">
        <f t="shared" si="5"/>
        <v>0</v>
      </c>
      <c r="M20" s="82">
        <f>M23</f>
        <v>0</v>
      </c>
      <c r="N20" s="82">
        <f>N23</f>
        <v>0</v>
      </c>
      <c r="O20" s="126">
        <f t="shared" si="0"/>
        <v>0</v>
      </c>
      <c r="P20" s="126"/>
      <c r="Q20" s="82">
        <f t="shared" si="6"/>
        <v>693866</v>
      </c>
      <c r="R20" s="82">
        <f t="shared" si="6"/>
        <v>693866</v>
      </c>
      <c r="S20" s="82">
        <f t="shared" si="6"/>
        <v>0</v>
      </c>
      <c r="T20" s="130"/>
      <c r="U20" s="130"/>
    </row>
    <row r="21" spans="1:21" ht="78.75" customHeight="1">
      <c r="A21" s="46" t="s">
        <v>142</v>
      </c>
      <c r="B21" s="73">
        <v>7660312</v>
      </c>
      <c r="C21" s="92">
        <v>6</v>
      </c>
      <c r="D21" s="98" t="s">
        <v>28</v>
      </c>
      <c r="E21" s="92" t="s">
        <v>154</v>
      </c>
      <c r="F21" s="93" t="s">
        <v>155</v>
      </c>
      <c r="G21" s="99">
        <f>G22+G23</f>
        <v>84965</v>
      </c>
      <c r="H21" s="99">
        <f>H22+H23</f>
        <v>22256</v>
      </c>
      <c r="I21" s="82">
        <f t="shared" si="3"/>
        <v>23838</v>
      </c>
      <c r="J21" s="76">
        <f>J22+J23</f>
        <v>20176</v>
      </c>
      <c r="K21" s="76">
        <f>K22+K23</f>
        <v>3662</v>
      </c>
      <c r="L21" s="82">
        <f t="shared" si="5"/>
        <v>374</v>
      </c>
      <c r="M21" s="76">
        <f>M22+M23</f>
        <v>374</v>
      </c>
      <c r="N21" s="76">
        <f>N22+N23</f>
        <v>0</v>
      </c>
      <c r="O21" s="126">
        <f t="shared" si="0"/>
        <v>1.8536875495638382E-2</v>
      </c>
      <c r="P21" s="126"/>
      <c r="Q21" s="82">
        <f>Q22+Q23</f>
        <v>803437</v>
      </c>
      <c r="R21" s="82">
        <f>R22+R23</f>
        <v>803437</v>
      </c>
      <c r="S21" s="99">
        <f>S22+S23</f>
        <v>20000</v>
      </c>
      <c r="T21" s="130"/>
      <c r="U21" s="130"/>
    </row>
    <row r="22" spans="1:21" ht="21" customHeight="1">
      <c r="C22" s="92"/>
      <c r="D22" s="100" t="s">
        <v>26</v>
      </c>
      <c r="E22" s="92"/>
      <c r="F22" s="93"/>
      <c r="G22" s="101">
        <v>57214</v>
      </c>
      <c r="H22" s="102">
        <v>16123</v>
      </c>
      <c r="I22" s="82">
        <f t="shared" si="3"/>
        <v>15496</v>
      </c>
      <c r="J22" s="77">
        <v>12600</v>
      </c>
      <c r="K22" s="77">
        <v>2896</v>
      </c>
      <c r="L22" s="84">
        <f t="shared" si="5"/>
        <v>374</v>
      </c>
      <c r="M22" s="77">
        <v>374</v>
      </c>
      <c r="N22" s="77">
        <v>0</v>
      </c>
      <c r="O22" s="126">
        <f t="shared" si="0"/>
        <v>2.9682539682539682E-2</v>
      </c>
      <c r="P22" s="126"/>
      <c r="Q22" s="84">
        <v>109571</v>
      </c>
      <c r="R22" s="84">
        <v>109571</v>
      </c>
      <c r="S22" s="77">
        <v>20000</v>
      </c>
      <c r="T22" s="130"/>
      <c r="U22" s="130"/>
    </row>
    <row r="23" spans="1:21" ht="21" customHeight="1">
      <c r="C23" s="92"/>
      <c r="D23" s="100" t="s">
        <v>27</v>
      </c>
      <c r="E23" s="92"/>
      <c r="F23" s="93"/>
      <c r="G23" s="77">
        <v>27751</v>
      </c>
      <c r="H23" s="102">
        <v>6133</v>
      </c>
      <c r="I23" s="82">
        <f t="shared" si="3"/>
        <v>8342</v>
      </c>
      <c r="J23" s="77">
        <v>7576</v>
      </c>
      <c r="K23" s="77">
        <v>766</v>
      </c>
      <c r="L23" s="84">
        <f t="shared" si="5"/>
        <v>0</v>
      </c>
      <c r="M23" s="77">
        <v>0</v>
      </c>
      <c r="N23" s="77">
        <v>0</v>
      </c>
      <c r="O23" s="126">
        <f t="shared" si="0"/>
        <v>0</v>
      </c>
      <c r="P23" s="126"/>
      <c r="Q23" s="84">
        <v>693866</v>
      </c>
      <c r="R23" s="84">
        <v>693866</v>
      </c>
      <c r="S23" s="77"/>
      <c r="T23" s="130"/>
      <c r="U23" s="130"/>
    </row>
    <row r="24" spans="1:21" ht="63.75" customHeight="1">
      <c r="C24" s="92">
        <v>7</v>
      </c>
      <c r="D24" s="79" t="s">
        <v>163</v>
      </c>
      <c r="E24" s="92" t="s">
        <v>164</v>
      </c>
      <c r="F24" s="93" t="s">
        <v>165</v>
      </c>
      <c r="G24" s="76">
        <v>40316</v>
      </c>
      <c r="H24" s="103"/>
      <c r="I24" s="82">
        <f t="shared" si="3"/>
        <v>6521</v>
      </c>
      <c r="J24" s="76">
        <v>0</v>
      </c>
      <c r="K24" s="76">
        <v>6521</v>
      </c>
      <c r="L24" s="82">
        <f t="shared" si="5"/>
        <v>0</v>
      </c>
      <c r="M24" s="76">
        <v>0</v>
      </c>
      <c r="N24" s="76">
        <v>0</v>
      </c>
      <c r="O24" s="126"/>
      <c r="P24" s="126"/>
      <c r="Q24" s="82"/>
      <c r="R24" s="82"/>
      <c r="S24" s="76"/>
      <c r="T24" s="130"/>
      <c r="U24" s="130"/>
    </row>
    <row r="25" spans="1:21" ht="27.6">
      <c r="C25" s="104" t="s">
        <v>31</v>
      </c>
      <c r="D25" s="89" t="s">
        <v>32</v>
      </c>
      <c r="E25" s="83"/>
      <c r="F25" s="131"/>
      <c r="G25" s="81">
        <f t="shared" ref="G25:N25" si="7">SUM(G26:G29)</f>
        <v>253955</v>
      </c>
      <c r="H25" s="81">
        <f t="shared" si="7"/>
        <v>18000</v>
      </c>
      <c r="I25" s="81">
        <f t="shared" si="7"/>
        <v>63370</v>
      </c>
      <c r="J25" s="81">
        <f t="shared" si="7"/>
        <v>63370</v>
      </c>
      <c r="K25" s="81">
        <f t="shared" si="7"/>
        <v>0</v>
      </c>
      <c r="L25" s="81">
        <f t="shared" si="7"/>
        <v>12774</v>
      </c>
      <c r="M25" s="81">
        <f t="shared" si="7"/>
        <v>12774</v>
      </c>
      <c r="N25" s="81">
        <f t="shared" si="7"/>
        <v>0</v>
      </c>
      <c r="O25" s="126">
        <f t="shared" si="0"/>
        <v>0.20157803376992267</v>
      </c>
      <c r="P25" s="126"/>
      <c r="Q25" s="81">
        <f>SUM(Q26:Q29)</f>
        <v>232955</v>
      </c>
      <c r="R25" s="81">
        <f>SUM(R26:R29)</f>
        <v>232955</v>
      </c>
      <c r="S25" s="81">
        <f>SUM(S26:S29)</f>
        <v>63370</v>
      </c>
      <c r="T25" s="130"/>
      <c r="U25" s="130"/>
    </row>
    <row r="26" spans="1:21" ht="62.4">
      <c r="A26" s="55" t="s">
        <v>142</v>
      </c>
      <c r="B26" s="74">
        <v>7578842</v>
      </c>
      <c r="C26" s="125">
        <v>8</v>
      </c>
      <c r="D26" s="94" t="s">
        <v>36</v>
      </c>
      <c r="E26" s="92" t="s">
        <v>37</v>
      </c>
      <c r="F26" s="93" t="s">
        <v>38</v>
      </c>
      <c r="G26" s="76">
        <v>99058</v>
      </c>
      <c r="H26" s="78">
        <v>10500</v>
      </c>
      <c r="I26" s="78">
        <f>J26+K26</f>
        <v>40000</v>
      </c>
      <c r="J26" s="76">
        <v>40000</v>
      </c>
      <c r="K26" s="76">
        <v>0</v>
      </c>
      <c r="L26" s="76">
        <f>M26+N26</f>
        <v>12260</v>
      </c>
      <c r="M26" s="76">
        <v>12260</v>
      </c>
      <c r="N26" s="76">
        <v>0</v>
      </c>
      <c r="O26" s="126">
        <f t="shared" si="0"/>
        <v>0.30649999999999999</v>
      </c>
      <c r="P26" s="126"/>
      <c r="Q26" s="82">
        <v>98558</v>
      </c>
      <c r="R26" s="82">
        <v>98558</v>
      </c>
      <c r="S26" s="76">
        <v>40000</v>
      </c>
      <c r="T26" s="130"/>
      <c r="U26" s="130"/>
    </row>
    <row r="27" spans="1:21" ht="31.2">
      <c r="A27" s="57" t="s">
        <v>142</v>
      </c>
      <c r="B27" s="56">
        <v>7343133</v>
      </c>
      <c r="C27" s="125">
        <v>9</v>
      </c>
      <c r="D27" s="105" t="s">
        <v>39</v>
      </c>
      <c r="E27" s="92" t="s">
        <v>40</v>
      </c>
      <c r="F27" s="93" t="s">
        <v>41</v>
      </c>
      <c r="G27" s="76">
        <v>99168</v>
      </c>
      <c r="H27" s="78">
        <v>1000</v>
      </c>
      <c r="I27" s="78">
        <f>J27+K27</f>
        <v>20000</v>
      </c>
      <c r="J27" s="76">
        <v>20000</v>
      </c>
      <c r="K27" s="76">
        <v>0</v>
      </c>
      <c r="L27" s="76">
        <f>M27+N27</f>
        <v>514</v>
      </c>
      <c r="M27" s="76">
        <v>514</v>
      </c>
      <c r="N27" s="76">
        <v>0</v>
      </c>
      <c r="O27" s="126">
        <f t="shared" si="0"/>
        <v>2.5700000000000001E-2</v>
      </c>
      <c r="P27" s="126"/>
      <c r="Q27" s="82">
        <v>98168</v>
      </c>
      <c r="R27" s="82">
        <v>98168</v>
      </c>
      <c r="S27" s="76">
        <v>20000</v>
      </c>
      <c r="T27" s="130"/>
      <c r="U27" s="130"/>
    </row>
    <row r="28" spans="1:21" ht="65.25" customHeight="1">
      <c r="C28" s="125">
        <v>10</v>
      </c>
      <c r="D28" s="79" t="s">
        <v>84</v>
      </c>
      <c r="E28" s="95" t="s">
        <v>69</v>
      </c>
      <c r="F28" s="93" t="s">
        <v>85</v>
      </c>
      <c r="G28" s="78">
        <v>45000</v>
      </c>
      <c r="H28" s="78">
        <v>0</v>
      </c>
      <c r="I28" s="78">
        <f>J28+K28</f>
        <v>1000</v>
      </c>
      <c r="J28" s="78">
        <v>1000</v>
      </c>
      <c r="K28" s="78">
        <v>0</v>
      </c>
      <c r="L28" s="76">
        <f>M28+N28</f>
        <v>0</v>
      </c>
      <c r="M28" s="78">
        <v>0</v>
      </c>
      <c r="N28" s="78">
        <v>0</v>
      </c>
      <c r="O28" s="126">
        <f t="shared" si="0"/>
        <v>0</v>
      </c>
      <c r="P28" s="126"/>
      <c r="Q28" s="82">
        <v>26000</v>
      </c>
      <c r="R28" s="82">
        <v>26000</v>
      </c>
      <c r="S28" s="78">
        <v>1000</v>
      </c>
      <c r="T28" s="130"/>
      <c r="U28" s="130"/>
    </row>
    <row r="29" spans="1:21" ht="46.8">
      <c r="A29" s="56" t="s">
        <v>143</v>
      </c>
      <c r="B29" s="56">
        <v>7829647</v>
      </c>
      <c r="C29" s="125">
        <v>11</v>
      </c>
      <c r="D29" s="79" t="s">
        <v>33</v>
      </c>
      <c r="E29" s="95" t="s">
        <v>34</v>
      </c>
      <c r="F29" s="93" t="s">
        <v>35</v>
      </c>
      <c r="G29" s="78">
        <v>10729</v>
      </c>
      <c r="H29" s="78">
        <v>6500</v>
      </c>
      <c r="I29" s="78">
        <f>J29+K29</f>
        <v>2370</v>
      </c>
      <c r="J29" s="78">
        <v>2370</v>
      </c>
      <c r="K29" s="78">
        <v>0</v>
      </c>
      <c r="L29" s="76">
        <f>M29+N29</f>
        <v>0</v>
      </c>
      <c r="M29" s="78">
        <v>0</v>
      </c>
      <c r="N29" s="78">
        <v>0</v>
      </c>
      <c r="O29" s="126">
        <f t="shared" si="0"/>
        <v>0</v>
      </c>
      <c r="P29" s="126"/>
      <c r="Q29" s="82">
        <v>10229</v>
      </c>
      <c r="R29" s="82">
        <v>10229</v>
      </c>
      <c r="S29" s="78">
        <v>2370</v>
      </c>
      <c r="T29" s="130"/>
      <c r="U29" s="130"/>
    </row>
    <row r="30" spans="1:21" ht="24" customHeight="1">
      <c r="C30" s="104" t="s">
        <v>42</v>
      </c>
      <c r="D30" s="106" t="s">
        <v>43</v>
      </c>
      <c r="E30" s="82"/>
      <c r="F30" s="132"/>
      <c r="G30" s="81">
        <f t="shared" ref="G30:N30" si="8">G33+G36+G37+G38+G39+G40+G42+G41</f>
        <v>659248</v>
      </c>
      <c r="H30" s="81">
        <f t="shared" si="8"/>
        <v>111159</v>
      </c>
      <c r="I30" s="81">
        <f t="shared" si="8"/>
        <v>160943</v>
      </c>
      <c r="J30" s="81">
        <f t="shared" si="8"/>
        <v>77965</v>
      </c>
      <c r="K30" s="81">
        <f t="shared" si="8"/>
        <v>82978</v>
      </c>
      <c r="L30" s="81">
        <f t="shared" si="8"/>
        <v>43137</v>
      </c>
      <c r="M30" s="81">
        <f t="shared" si="8"/>
        <v>11820</v>
      </c>
      <c r="N30" s="81">
        <f t="shared" si="8"/>
        <v>31317</v>
      </c>
      <c r="O30" s="126">
        <f t="shared" si="0"/>
        <v>0.15160649009170782</v>
      </c>
      <c r="P30" s="126"/>
      <c r="Q30" s="81">
        <f>Q31+Q32</f>
        <v>639409</v>
      </c>
      <c r="R30" s="81">
        <f>R31+R32</f>
        <v>639409</v>
      </c>
      <c r="S30" s="81">
        <f>S33+S36+S37+S38+S39+S40+S42</f>
        <v>102208</v>
      </c>
      <c r="T30" s="130"/>
      <c r="U30" s="130"/>
    </row>
    <row r="31" spans="1:21" ht="24" customHeight="1">
      <c r="C31" s="75"/>
      <c r="D31" s="75" t="s">
        <v>26</v>
      </c>
      <c r="E31" s="82"/>
      <c r="F31" s="132"/>
      <c r="G31" s="82">
        <f t="shared" ref="G31:N31" si="9">G30-G32</f>
        <v>479067</v>
      </c>
      <c r="H31" s="82">
        <f t="shared" si="9"/>
        <v>23358</v>
      </c>
      <c r="I31" s="82">
        <f t="shared" si="9"/>
        <v>77987</v>
      </c>
      <c r="J31" s="82">
        <f t="shared" si="9"/>
        <v>77965</v>
      </c>
      <c r="K31" s="82">
        <f t="shared" si="9"/>
        <v>22</v>
      </c>
      <c r="L31" s="82">
        <f t="shared" si="9"/>
        <v>11820</v>
      </c>
      <c r="M31" s="82">
        <f t="shared" si="9"/>
        <v>11820</v>
      </c>
      <c r="N31" s="82">
        <f t="shared" si="9"/>
        <v>0</v>
      </c>
      <c r="O31" s="126">
        <f t="shared" si="0"/>
        <v>0.15160649009170782</v>
      </c>
      <c r="P31" s="126"/>
      <c r="Q31" s="82">
        <f>Q34+Q36+Q37+Q38+Q39+Q40+Q42+Q41</f>
        <v>476520</v>
      </c>
      <c r="R31" s="82">
        <f>R34+R36+R37+R38+R39+R40+R42+R41</f>
        <v>476520</v>
      </c>
      <c r="S31" s="82">
        <f>S30-S32</f>
        <v>97496</v>
      </c>
      <c r="T31" s="130"/>
      <c r="U31" s="130"/>
    </row>
    <row r="32" spans="1:21" ht="24" customHeight="1">
      <c r="C32" s="75"/>
      <c r="D32" s="75" t="s">
        <v>27</v>
      </c>
      <c r="E32" s="82"/>
      <c r="F32" s="132"/>
      <c r="G32" s="82">
        <f t="shared" ref="G32:N32" si="10">G35</f>
        <v>180181</v>
      </c>
      <c r="H32" s="82">
        <f t="shared" si="10"/>
        <v>87801</v>
      </c>
      <c r="I32" s="82">
        <f>J32+K32</f>
        <v>82956</v>
      </c>
      <c r="J32" s="82">
        <f t="shared" si="10"/>
        <v>0</v>
      </c>
      <c r="K32" s="82">
        <f t="shared" si="10"/>
        <v>82956</v>
      </c>
      <c r="L32" s="82">
        <f>M32+N32</f>
        <v>31317</v>
      </c>
      <c r="M32" s="82">
        <f t="shared" si="10"/>
        <v>0</v>
      </c>
      <c r="N32" s="82">
        <f t="shared" si="10"/>
        <v>31317</v>
      </c>
      <c r="O32" s="126"/>
      <c r="P32" s="126"/>
      <c r="Q32" s="82">
        <f>Q35</f>
        <v>162889</v>
      </c>
      <c r="R32" s="82">
        <f>R35</f>
        <v>162889</v>
      </c>
      <c r="S32" s="82">
        <f>S35</f>
        <v>4712</v>
      </c>
      <c r="T32" s="130"/>
      <c r="U32" s="130"/>
    </row>
    <row r="33" spans="1:21" ht="129" customHeight="1">
      <c r="A33" s="46" t="s">
        <v>143</v>
      </c>
      <c r="B33" s="73">
        <v>7582864</v>
      </c>
      <c r="C33" s="125">
        <v>12</v>
      </c>
      <c r="D33" s="98" t="s">
        <v>47</v>
      </c>
      <c r="E33" s="92" t="s">
        <v>112</v>
      </c>
      <c r="F33" s="93" t="s">
        <v>49</v>
      </c>
      <c r="G33" s="99">
        <f>G34+G35</f>
        <v>185894</v>
      </c>
      <c r="H33" s="99">
        <f>H34+H35</f>
        <v>92409</v>
      </c>
      <c r="I33" s="99">
        <f>J33+K33</f>
        <v>83604</v>
      </c>
      <c r="J33" s="76">
        <f>J34+J35</f>
        <v>626</v>
      </c>
      <c r="K33" s="76">
        <f>K34+K35</f>
        <v>82978</v>
      </c>
      <c r="L33" s="76">
        <f>M33+N33</f>
        <v>31740</v>
      </c>
      <c r="M33" s="76">
        <f>M34+M35</f>
        <v>423</v>
      </c>
      <c r="N33" s="76">
        <f>N34+N35</f>
        <v>31317</v>
      </c>
      <c r="O33" s="126">
        <f t="shared" si="0"/>
        <v>0.67571884984025554</v>
      </c>
      <c r="P33" s="126"/>
      <c r="Q33" s="82">
        <f>Q34+Q35</f>
        <v>165702</v>
      </c>
      <c r="R33" s="82">
        <f>R34+R35</f>
        <v>165702</v>
      </c>
      <c r="S33" s="99">
        <f>S34+S35</f>
        <v>5817</v>
      </c>
      <c r="T33" s="130"/>
      <c r="U33" s="130"/>
    </row>
    <row r="34" spans="1:21" ht="24" customHeight="1">
      <c r="C34" s="125"/>
      <c r="D34" s="100" t="s">
        <v>26</v>
      </c>
      <c r="E34" s="92"/>
      <c r="F34" s="93"/>
      <c r="G34" s="77">
        <v>5713</v>
      </c>
      <c r="H34" s="102">
        <v>4608</v>
      </c>
      <c r="I34" s="99">
        <v>0</v>
      </c>
      <c r="J34" s="77">
        <v>626</v>
      </c>
      <c r="K34" s="77">
        <v>22</v>
      </c>
      <c r="L34" s="76">
        <v>0</v>
      </c>
      <c r="M34" s="77">
        <v>423</v>
      </c>
      <c r="N34" s="77">
        <v>0</v>
      </c>
      <c r="O34" s="126">
        <f t="shared" si="0"/>
        <v>0.67571884984025554</v>
      </c>
      <c r="P34" s="126"/>
      <c r="Q34" s="84">
        <v>2813</v>
      </c>
      <c r="R34" s="84">
        <v>2813</v>
      </c>
      <c r="S34" s="77">
        <v>1105</v>
      </c>
      <c r="T34" s="130"/>
      <c r="U34" s="130"/>
    </row>
    <row r="35" spans="1:21" ht="24" customHeight="1">
      <c r="C35" s="125"/>
      <c r="D35" s="100" t="s">
        <v>27</v>
      </c>
      <c r="E35" s="92"/>
      <c r="F35" s="93"/>
      <c r="G35" s="77">
        <v>180181</v>
      </c>
      <c r="H35" s="102">
        <v>87801</v>
      </c>
      <c r="I35" s="99">
        <v>0</v>
      </c>
      <c r="J35" s="77">
        <v>0</v>
      </c>
      <c r="K35" s="77">
        <v>82956</v>
      </c>
      <c r="L35" s="76">
        <v>0</v>
      </c>
      <c r="M35" s="77">
        <v>0</v>
      </c>
      <c r="N35" s="77">
        <v>31317</v>
      </c>
      <c r="O35" s="126"/>
      <c r="P35" s="126"/>
      <c r="Q35" s="84">
        <v>162889</v>
      </c>
      <c r="R35" s="84">
        <v>162889</v>
      </c>
      <c r="S35" s="77">
        <v>4712</v>
      </c>
      <c r="T35" s="130"/>
      <c r="U35" s="130"/>
    </row>
    <row r="36" spans="1:21" ht="46.8">
      <c r="A36" s="58"/>
      <c r="B36" s="73">
        <v>7583089</v>
      </c>
      <c r="C36" s="125">
        <v>13</v>
      </c>
      <c r="D36" s="107" t="s">
        <v>50</v>
      </c>
      <c r="E36" s="92" t="s">
        <v>37</v>
      </c>
      <c r="F36" s="93" t="s">
        <v>53</v>
      </c>
      <c r="G36" s="76">
        <v>14500</v>
      </c>
      <c r="H36" s="78">
        <v>6700</v>
      </c>
      <c r="I36" s="99">
        <f t="shared" ref="I36:I42" si="11">J36+K36</f>
        <v>7500</v>
      </c>
      <c r="J36" s="76">
        <v>7500</v>
      </c>
      <c r="K36" s="76">
        <v>0</v>
      </c>
      <c r="L36" s="76">
        <f t="shared" ref="L36:L42" si="12">M36+N36</f>
        <v>0</v>
      </c>
      <c r="M36" s="76">
        <v>0</v>
      </c>
      <c r="N36" s="76">
        <v>0</v>
      </c>
      <c r="O36" s="126">
        <f t="shared" si="0"/>
        <v>0</v>
      </c>
      <c r="P36" s="126"/>
      <c r="Q36" s="82">
        <v>14300</v>
      </c>
      <c r="R36" s="82">
        <v>14300</v>
      </c>
      <c r="S36" s="76">
        <v>7800</v>
      </c>
      <c r="T36" s="130"/>
      <c r="U36" s="130"/>
    </row>
    <row r="37" spans="1:21" ht="62.4">
      <c r="B37" s="73">
        <v>7552516</v>
      </c>
      <c r="C37" s="125">
        <v>14</v>
      </c>
      <c r="D37" s="94" t="s">
        <v>51</v>
      </c>
      <c r="E37" s="92" t="s">
        <v>37</v>
      </c>
      <c r="F37" s="93" t="s">
        <v>54</v>
      </c>
      <c r="G37" s="108">
        <v>33866</v>
      </c>
      <c r="H37" s="78">
        <v>1050</v>
      </c>
      <c r="I37" s="99">
        <f t="shared" si="11"/>
        <v>25000</v>
      </c>
      <c r="J37" s="76">
        <v>25000</v>
      </c>
      <c r="K37" s="76">
        <v>0</v>
      </c>
      <c r="L37" s="76">
        <f t="shared" si="12"/>
        <v>7253</v>
      </c>
      <c r="M37" s="76">
        <v>7253</v>
      </c>
      <c r="N37" s="76">
        <v>0</v>
      </c>
      <c r="O37" s="126">
        <f t="shared" si="0"/>
        <v>0.29011999999999999</v>
      </c>
      <c r="P37" s="126"/>
      <c r="Q37" s="82">
        <v>33616</v>
      </c>
      <c r="R37" s="82">
        <v>33616</v>
      </c>
      <c r="S37" s="76">
        <v>25000</v>
      </c>
      <c r="T37" s="130"/>
      <c r="U37" s="130"/>
    </row>
    <row r="38" spans="1:21" ht="46.8">
      <c r="B38" s="73">
        <v>7865633</v>
      </c>
      <c r="C38" s="125">
        <v>15</v>
      </c>
      <c r="D38" s="94" t="s">
        <v>52</v>
      </c>
      <c r="E38" s="92" t="s">
        <v>37</v>
      </c>
      <c r="F38" s="93" t="s">
        <v>55</v>
      </c>
      <c r="G38" s="108">
        <v>16200</v>
      </c>
      <c r="H38" s="78">
        <v>6800</v>
      </c>
      <c r="I38" s="99">
        <f t="shared" si="11"/>
        <v>7300</v>
      </c>
      <c r="J38" s="76">
        <v>7300</v>
      </c>
      <c r="K38" s="76">
        <v>0</v>
      </c>
      <c r="L38" s="76">
        <f t="shared" si="12"/>
        <v>3061</v>
      </c>
      <c r="M38" s="76">
        <v>3061</v>
      </c>
      <c r="N38" s="76">
        <v>0</v>
      </c>
      <c r="O38" s="126">
        <f t="shared" si="0"/>
        <v>0.4193150684931507</v>
      </c>
      <c r="P38" s="126"/>
      <c r="Q38" s="82">
        <v>15900</v>
      </c>
      <c r="R38" s="82">
        <v>15900</v>
      </c>
      <c r="S38" s="76">
        <v>9700</v>
      </c>
      <c r="T38" s="130"/>
      <c r="U38" s="130"/>
    </row>
    <row r="39" spans="1:21" ht="60" customHeight="1">
      <c r="C39" s="125">
        <v>16</v>
      </c>
      <c r="D39" s="105" t="s">
        <v>56</v>
      </c>
      <c r="E39" s="92" t="s">
        <v>40</v>
      </c>
      <c r="F39" s="93" t="s">
        <v>59</v>
      </c>
      <c r="G39" s="76">
        <v>57435</v>
      </c>
      <c r="H39" s="78">
        <v>500</v>
      </c>
      <c r="I39" s="99">
        <f t="shared" si="11"/>
        <v>11000</v>
      </c>
      <c r="J39" s="76">
        <v>11000</v>
      </c>
      <c r="K39" s="76">
        <v>0</v>
      </c>
      <c r="L39" s="76">
        <f t="shared" si="12"/>
        <v>491</v>
      </c>
      <c r="M39" s="76">
        <v>491</v>
      </c>
      <c r="N39" s="76">
        <v>0</v>
      </c>
      <c r="O39" s="126">
        <f t="shared" si="0"/>
        <v>4.4636363636363634E-2</v>
      </c>
      <c r="P39" s="126"/>
      <c r="Q39" s="82">
        <v>59500</v>
      </c>
      <c r="R39" s="82">
        <v>59500</v>
      </c>
      <c r="S39" s="76">
        <v>20000</v>
      </c>
      <c r="T39" s="130"/>
      <c r="U39" s="130"/>
    </row>
    <row r="40" spans="1:21" ht="60" customHeight="1">
      <c r="C40" s="125">
        <v>17</v>
      </c>
      <c r="D40" s="105" t="s">
        <v>57</v>
      </c>
      <c r="E40" s="92" t="s">
        <v>40</v>
      </c>
      <c r="F40" s="93" t="s">
        <v>60</v>
      </c>
      <c r="G40" s="76">
        <v>57962</v>
      </c>
      <c r="H40" s="78">
        <v>500</v>
      </c>
      <c r="I40" s="99">
        <f t="shared" si="11"/>
        <v>12000</v>
      </c>
      <c r="J40" s="76">
        <v>12000</v>
      </c>
      <c r="K40" s="76">
        <v>0</v>
      </c>
      <c r="L40" s="76">
        <f t="shared" si="12"/>
        <v>316</v>
      </c>
      <c r="M40" s="76">
        <v>316</v>
      </c>
      <c r="N40" s="76">
        <v>0</v>
      </c>
      <c r="O40" s="126">
        <f t="shared" si="0"/>
        <v>2.6333333333333334E-2</v>
      </c>
      <c r="P40" s="126"/>
      <c r="Q40" s="82">
        <v>58000</v>
      </c>
      <c r="R40" s="82">
        <v>58000</v>
      </c>
      <c r="S40" s="76">
        <v>20000</v>
      </c>
      <c r="T40" s="130"/>
      <c r="U40" s="130"/>
    </row>
    <row r="41" spans="1:21" ht="60" customHeight="1">
      <c r="C41" s="125">
        <v>18</v>
      </c>
      <c r="D41" s="105" t="s">
        <v>150</v>
      </c>
      <c r="E41" s="92"/>
      <c r="F41" s="93"/>
      <c r="G41" s="76">
        <v>277000</v>
      </c>
      <c r="H41" s="78">
        <v>200</v>
      </c>
      <c r="I41" s="99">
        <f t="shared" si="11"/>
        <v>2117</v>
      </c>
      <c r="J41" s="76">
        <v>2117</v>
      </c>
      <c r="K41" s="76">
        <v>0</v>
      </c>
      <c r="L41" s="76">
        <f t="shared" si="12"/>
        <v>0</v>
      </c>
      <c r="M41" s="76">
        <v>0</v>
      </c>
      <c r="N41" s="76">
        <v>0</v>
      </c>
      <c r="O41" s="126">
        <f t="shared" si="0"/>
        <v>0</v>
      </c>
      <c r="P41" s="126"/>
      <c r="Q41" s="82">
        <v>277000</v>
      </c>
      <c r="R41" s="82">
        <v>277000</v>
      </c>
      <c r="S41" s="76"/>
      <c r="T41" s="130"/>
      <c r="U41" s="130"/>
    </row>
    <row r="42" spans="1:21" ht="60" customHeight="1">
      <c r="B42" s="73">
        <v>7817830</v>
      </c>
      <c r="C42" s="125">
        <v>19</v>
      </c>
      <c r="D42" s="79" t="s">
        <v>44</v>
      </c>
      <c r="E42" s="95" t="s">
        <v>45</v>
      </c>
      <c r="F42" s="93" t="s">
        <v>46</v>
      </c>
      <c r="G42" s="78">
        <v>16391</v>
      </c>
      <c r="H42" s="78">
        <v>3000</v>
      </c>
      <c r="I42" s="99">
        <f t="shared" si="11"/>
        <v>12422</v>
      </c>
      <c r="J42" s="76">
        <v>12422</v>
      </c>
      <c r="K42" s="76">
        <v>0</v>
      </c>
      <c r="L42" s="76">
        <f t="shared" si="12"/>
        <v>276</v>
      </c>
      <c r="M42" s="78">
        <v>276</v>
      </c>
      <c r="N42" s="78">
        <v>0</v>
      </c>
      <c r="O42" s="126">
        <f t="shared" si="0"/>
        <v>2.2218644340685881E-2</v>
      </c>
      <c r="P42" s="126"/>
      <c r="Q42" s="82">
        <v>15391</v>
      </c>
      <c r="R42" s="82">
        <v>15391</v>
      </c>
      <c r="S42" s="78">
        <v>13891</v>
      </c>
      <c r="T42" s="130"/>
      <c r="U42" s="130"/>
    </row>
    <row r="43" spans="1:21" ht="24" customHeight="1">
      <c r="C43" s="80" t="s">
        <v>62</v>
      </c>
      <c r="D43" s="89" t="s">
        <v>63</v>
      </c>
      <c r="E43" s="83"/>
      <c r="F43" s="131"/>
      <c r="G43" s="81">
        <f>SUM(G44:G45)</f>
        <v>67386</v>
      </c>
      <c r="H43" s="81">
        <f>SUM(H44:H45)</f>
        <v>29340</v>
      </c>
      <c r="I43" s="81">
        <f>SUM(I44:I46)</f>
        <v>38877</v>
      </c>
      <c r="J43" s="81">
        <f t="shared" ref="J43:K43" si="13">SUM(J44:J46)</f>
        <v>38046</v>
      </c>
      <c r="K43" s="81">
        <f t="shared" si="13"/>
        <v>831</v>
      </c>
      <c r="L43" s="81">
        <f>SUM(L44+L45+L46)</f>
        <v>635</v>
      </c>
      <c r="M43" s="81">
        <f t="shared" ref="M43:N43" si="14">SUM(M44+M45+M46)</f>
        <v>635</v>
      </c>
      <c r="N43" s="81">
        <f t="shared" si="14"/>
        <v>0</v>
      </c>
      <c r="O43" s="126">
        <f t="shared" si="0"/>
        <v>1.6690322241497135E-2</v>
      </c>
      <c r="P43" s="126"/>
      <c r="Q43" s="81">
        <f>SUM(Q44:Q45)</f>
        <v>47386</v>
      </c>
      <c r="R43" s="81">
        <f>SUM(R44:R45)</f>
        <v>47386</v>
      </c>
      <c r="S43" s="81">
        <f>SUM(S44:S45)</f>
        <v>38046</v>
      </c>
      <c r="T43" s="130"/>
      <c r="U43" s="130"/>
    </row>
    <row r="44" spans="1:21" ht="48">
      <c r="A44" s="46" t="s">
        <v>144</v>
      </c>
      <c r="B44" s="73">
        <v>7827051</v>
      </c>
      <c r="C44" s="125">
        <v>18</v>
      </c>
      <c r="D44" s="79" t="s">
        <v>64</v>
      </c>
      <c r="E44" s="95" t="s">
        <v>65</v>
      </c>
      <c r="F44" s="93" t="s">
        <v>66</v>
      </c>
      <c r="G44" s="108">
        <v>28240</v>
      </c>
      <c r="H44" s="78">
        <v>12340</v>
      </c>
      <c r="I44" s="78">
        <f t="shared" ref="I44:I49" si="15">J44+K44</f>
        <v>16404</v>
      </c>
      <c r="J44" s="78">
        <v>15900</v>
      </c>
      <c r="K44" s="78">
        <v>504</v>
      </c>
      <c r="L44" s="82">
        <f t="shared" ref="L44:L49" si="16">M44+N44</f>
        <v>212</v>
      </c>
      <c r="M44" s="78">
        <f>J44-15688</f>
        <v>212</v>
      </c>
      <c r="N44" s="78">
        <v>0</v>
      </c>
      <c r="O44" s="126">
        <f t="shared" si="0"/>
        <v>1.3333333333333334E-2</v>
      </c>
      <c r="P44" s="126"/>
      <c r="Q44" s="82">
        <v>18240</v>
      </c>
      <c r="R44" s="82">
        <v>18240</v>
      </c>
      <c r="S44" s="78">
        <v>15900</v>
      </c>
      <c r="T44" s="130"/>
      <c r="U44" s="130"/>
    </row>
    <row r="45" spans="1:21" ht="48">
      <c r="A45" s="58" t="s">
        <v>144</v>
      </c>
      <c r="B45" s="73">
        <v>7827513</v>
      </c>
      <c r="C45" s="125">
        <v>19</v>
      </c>
      <c r="D45" s="79" t="s">
        <v>67</v>
      </c>
      <c r="E45" s="95" t="s">
        <v>65</v>
      </c>
      <c r="F45" s="93" t="s">
        <v>68</v>
      </c>
      <c r="G45" s="78">
        <v>39146</v>
      </c>
      <c r="H45" s="78">
        <v>17000</v>
      </c>
      <c r="I45" s="78">
        <f t="shared" si="15"/>
        <v>22283</v>
      </c>
      <c r="J45" s="78">
        <v>22146</v>
      </c>
      <c r="K45" s="78">
        <v>137</v>
      </c>
      <c r="L45" s="82">
        <f t="shared" si="16"/>
        <v>423</v>
      </c>
      <c r="M45" s="78">
        <v>423</v>
      </c>
      <c r="N45" s="78">
        <v>0</v>
      </c>
      <c r="O45" s="126">
        <f t="shared" si="0"/>
        <v>1.9100514765646167E-2</v>
      </c>
      <c r="P45" s="126"/>
      <c r="Q45" s="82">
        <v>29146</v>
      </c>
      <c r="R45" s="82">
        <v>29146</v>
      </c>
      <c r="S45" s="78">
        <v>22146</v>
      </c>
      <c r="T45" s="130"/>
      <c r="U45" s="130"/>
    </row>
    <row r="46" spans="1:21" ht="62.4">
      <c r="A46" s="58"/>
      <c r="B46" s="73"/>
      <c r="C46" s="125"/>
      <c r="D46" s="79" t="s">
        <v>169</v>
      </c>
      <c r="E46" s="95" t="s">
        <v>40</v>
      </c>
      <c r="F46" s="93" t="s">
        <v>170</v>
      </c>
      <c r="G46" s="78">
        <v>350000</v>
      </c>
      <c r="H46" s="78"/>
      <c r="I46" s="78">
        <f t="shared" si="15"/>
        <v>190</v>
      </c>
      <c r="J46" s="78">
        <v>0</v>
      </c>
      <c r="K46" s="78">
        <v>190</v>
      </c>
      <c r="L46" s="82">
        <f t="shared" si="16"/>
        <v>0</v>
      </c>
      <c r="M46" s="78">
        <v>0</v>
      </c>
      <c r="N46" s="78">
        <v>0</v>
      </c>
      <c r="O46" s="126"/>
      <c r="P46" s="126"/>
      <c r="Q46" s="82"/>
      <c r="R46" s="82"/>
      <c r="S46" s="78"/>
      <c r="T46" s="130"/>
      <c r="U46" s="130"/>
    </row>
    <row r="47" spans="1:21" s="124" customFormat="1" ht="24" customHeight="1">
      <c r="A47" s="122"/>
      <c r="B47" s="122"/>
      <c r="C47" s="80" t="s">
        <v>70</v>
      </c>
      <c r="D47" s="89" t="s">
        <v>71</v>
      </c>
      <c r="E47" s="82"/>
      <c r="F47" s="132"/>
      <c r="G47" s="81">
        <f>G49</f>
        <v>30008</v>
      </c>
      <c r="H47" s="81">
        <f>H49</f>
        <v>20683</v>
      </c>
      <c r="I47" s="81">
        <f t="shared" si="15"/>
        <v>817</v>
      </c>
      <c r="J47" s="81">
        <f>J49+J48</f>
        <v>750</v>
      </c>
      <c r="K47" s="81">
        <f>K49+K48</f>
        <v>67</v>
      </c>
      <c r="L47" s="81">
        <f t="shared" si="16"/>
        <v>0</v>
      </c>
      <c r="M47" s="81">
        <f>M49</f>
        <v>0</v>
      </c>
      <c r="N47" s="81">
        <f>N48+N49</f>
        <v>0</v>
      </c>
      <c r="O47" s="126">
        <f t="shared" si="0"/>
        <v>0</v>
      </c>
      <c r="P47" s="126"/>
      <c r="Q47" s="81">
        <f>Q49</f>
        <v>12126</v>
      </c>
      <c r="R47" s="82"/>
      <c r="S47" s="81">
        <f>S49</f>
        <v>750</v>
      </c>
      <c r="T47" s="133"/>
      <c r="U47" s="133"/>
    </row>
    <row r="48" spans="1:21" s="124" customFormat="1" ht="78">
      <c r="A48" s="134" t="s">
        <v>166</v>
      </c>
      <c r="B48" s="122"/>
      <c r="C48" s="80"/>
      <c r="D48" s="79" t="s">
        <v>166</v>
      </c>
      <c r="E48" s="82" t="s">
        <v>167</v>
      </c>
      <c r="F48" s="93" t="s">
        <v>168</v>
      </c>
      <c r="G48" s="82">
        <v>4663</v>
      </c>
      <c r="H48" s="82">
        <v>0</v>
      </c>
      <c r="I48" s="82">
        <f t="shared" si="15"/>
        <v>16</v>
      </c>
      <c r="J48" s="82">
        <v>0</v>
      </c>
      <c r="K48" s="82">
        <v>16</v>
      </c>
      <c r="L48" s="82">
        <f t="shared" si="16"/>
        <v>0</v>
      </c>
      <c r="M48" s="82">
        <v>0</v>
      </c>
      <c r="N48" s="82">
        <v>0</v>
      </c>
      <c r="O48" s="126"/>
      <c r="P48" s="126"/>
      <c r="Q48" s="81"/>
      <c r="R48" s="82"/>
      <c r="S48" s="81"/>
      <c r="T48" s="133"/>
      <c r="U48" s="133"/>
    </row>
    <row r="49" spans="1:21" ht="48">
      <c r="B49" s="73">
        <v>7824331</v>
      </c>
      <c r="C49" s="125">
        <v>20</v>
      </c>
      <c r="D49" s="79" t="s">
        <v>72</v>
      </c>
      <c r="E49" s="95" t="s">
        <v>73</v>
      </c>
      <c r="F49" s="93" t="s">
        <v>74</v>
      </c>
      <c r="G49" s="78">
        <v>30008</v>
      </c>
      <c r="H49" s="78">
        <v>20683</v>
      </c>
      <c r="I49" s="78">
        <f t="shared" si="15"/>
        <v>801</v>
      </c>
      <c r="J49" s="78">
        <v>750</v>
      </c>
      <c r="K49" s="78">
        <v>51</v>
      </c>
      <c r="L49" s="78">
        <f t="shared" si="16"/>
        <v>0</v>
      </c>
      <c r="M49" s="78">
        <v>0</v>
      </c>
      <c r="N49" s="78">
        <v>0</v>
      </c>
      <c r="O49" s="126">
        <f t="shared" si="0"/>
        <v>0</v>
      </c>
      <c r="P49" s="126"/>
      <c r="Q49" s="82">
        <v>12126</v>
      </c>
      <c r="R49" s="82">
        <v>12126</v>
      </c>
      <c r="S49" s="78">
        <v>750</v>
      </c>
      <c r="T49" s="130"/>
      <c r="U49" s="130"/>
    </row>
    <row r="50" spans="1:21" ht="23.25" customHeight="1">
      <c r="C50" s="104" t="s">
        <v>75</v>
      </c>
      <c r="D50" s="109" t="s">
        <v>76</v>
      </c>
      <c r="E50" s="83"/>
      <c r="F50" s="131"/>
      <c r="G50" s="81">
        <f t="shared" ref="G50:M50" si="17">G51+G52</f>
        <v>824561</v>
      </c>
      <c r="H50" s="81">
        <f t="shared" si="17"/>
        <v>170100</v>
      </c>
      <c r="I50" s="81">
        <f t="shared" si="17"/>
        <v>147775</v>
      </c>
      <c r="J50" s="81">
        <f t="shared" si="17"/>
        <v>147762</v>
      </c>
      <c r="K50" s="81">
        <f t="shared" si="17"/>
        <v>13</v>
      </c>
      <c r="L50" s="81">
        <f t="shared" si="17"/>
        <v>32100</v>
      </c>
      <c r="M50" s="81">
        <f t="shared" si="17"/>
        <v>32100</v>
      </c>
      <c r="N50" s="81"/>
      <c r="O50" s="126">
        <f t="shared" si="0"/>
        <v>0.21724123929020994</v>
      </c>
      <c r="P50" s="126"/>
      <c r="Q50" s="81">
        <f>Q51+Q52</f>
        <v>207989</v>
      </c>
      <c r="R50" s="81">
        <f>R51+R52</f>
        <v>207989</v>
      </c>
      <c r="S50" s="81">
        <f>S51+S52</f>
        <v>173391</v>
      </c>
      <c r="T50" s="130"/>
      <c r="U50" s="130"/>
    </row>
    <row r="51" spans="1:21" ht="23.25" customHeight="1">
      <c r="C51" s="104"/>
      <c r="D51" s="75" t="s">
        <v>26</v>
      </c>
      <c r="E51" s="83"/>
      <c r="F51" s="131"/>
      <c r="G51" s="82">
        <f t="shared" ref="G51:N51" si="18">G53+G55</f>
        <v>343491</v>
      </c>
      <c r="H51" s="82">
        <f t="shared" si="18"/>
        <v>170100</v>
      </c>
      <c r="I51" s="83">
        <f t="shared" si="18"/>
        <v>136775</v>
      </c>
      <c r="J51" s="83">
        <f t="shared" si="18"/>
        <v>147762</v>
      </c>
      <c r="K51" s="83">
        <f t="shared" si="18"/>
        <v>13</v>
      </c>
      <c r="L51" s="83">
        <f t="shared" si="18"/>
        <v>32100</v>
      </c>
      <c r="M51" s="83">
        <f t="shared" si="18"/>
        <v>32100</v>
      </c>
      <c r="N51" s="83">
        <f t="shared" si="18"/>
        <v>0</v>
      </c>
      <c r="O51" s="126">
        <f t="shared" si="0"/>
        <v>0.21724123929020994</v>
      </c>
      <c r="P51" s="126"/>
      <c r="Q51" s="82">
        <f>Q53+Q55</f>
        <v>207989</v>
      </c>
      <c r="R51" s="82">
        <f>R53+R55</f>
        <v>207989</v>
      </c>
      <c r="S51" s="83">
        <f>S53+S55</f>
        <v>173391</v>
      </c>
      <c r="T51" s="130"/>
      <c r="U51" s="130"/>
    </row>
    <row r="52" spans="1:21" ht="23.25" customHeight="1">
      <c r="C52" s="104"/>
      <c r="D52" s="75" t="s">
        <v>27</v>
      </c>
      <c r="E52" s="83"/>
      <c r="F52" s="131"/>
      <c r="G52" s="82">
        <f>G56</f>
        <v>481070</v>
      </c>
      <c r="H52" s="82">
        <f>H56</f>
        <v>0</v>
      </c>
      <c r="I52" s="82">
        <f>I54+I56</f>
        <v>11000</v>
      </c>
      <c r="J52" s="82">
        <f>J56</f>
        <v>0</v>
      </c>
      <c r="K52" s="82">
        <f>K56</f>
        <v>0</v>
      </c>
      <c r="L52" s="82">
        <f>L56</f>
        <v>0</v>
      </c>
      <c r="M52" s="82">
        <f>M56</f>
        <v>0</v>
      </c>
      <c r="N52" s="82">
        <f>N56</f>
        <v>0</v>
      </c>
      <c r="O52" s="126"/>
      <c r="P52" s="126"/>
      <c r="Q52" s="82">
        <f>Q56</f>
        <v>0</v>
      </c>
      <c r="R52" s="82">
        <f>R56</f>
        <v>0</v>
      </c>
      <c r="S52" s="83">
        <f>S56</f>
        <v>0</v>
      </c>
      <c r="T52" s="130"/>
      <c r="U52" s="130"/>
    </row>
    <row r="53" spans="1:21" ht="49.5" customHeight="1">
      <c r="A53" s="58" t="s">
        <v>143</v>
      </c>
      <c r="B53" s="73">
        <v>7583194</v>
      </c>
      <c r="C53" s="125">
        <v>21</v>
      </c>
      <c r="D53" s="110" t="s">
        <v>77</v>
      </c>
      <c r="E53" s="92" t="s">
        <v>78</v>
      </c>
      <c r="F53" s="93" t="s">
        <v>79</v>
      </c>
      <c r="G53" s="76">
        <v>249862</v>
      </c>
      <c r="H53" s="78">
        <v>105100</v>
      </c>
      <c r="I53" s="78">
        <f>J53+K53</f>
        <v>136775</v>
      </c>
      <c r="J53" s="76">
        <v>136762</v>
      </c>
      <c r="K53" s="76">
        <v>13</v>
      </c>
      <c r="L53" s="76">
        <f>M53+N53</f>
        <v>32100</v>
      </c>
      <c r="M53" s="76">
        <v>32100</v>
      </c>
      <c r="N53" s="76">
        <v>0</v>
      </c>
      <c r="O53" s="126">
        <f t="shared" si="0"/>
        <v>0.23471432122958133</v>
      </c>
      <c r="P53" s="126"/>
      <c r="Q53" s="82">
        <v>179862</v>
      </c>
      <c r="R53" s="82">
        <v>179862</v>
      </c>
      <c r="S53" s="76">
        <v>144762</v>
      </c>
      <c r="T53" s="130"/>
      <c r="U53" s="130"/>
    </row>
    <row r="54" spans="1:21" ht="62.4">
      <c r="A54" s="46" t="s">
        <v>143</v>
      </c>
      <c r="B54" s="73">
        <v>7555188</v>
      </c>
      <c r="C54" s="125">
        <v>22</v>
      </c>
      <c r="D54" s="98" t="s">
        <v>80</v>
      </c>
      <c r="E54" s="92" t="s">
        <v>65</v>
      </c>
      <c r="F54" s="93" t="s">
        <v>81</v>
      </c>
      <c r="G54" s="111">
        <v>574699</v>
      </c>
      <c r="H54" s="76">
        <v>65000</v>
      </c>
      <c r="I54" s="78">
        <f>J54+K54</f>
        <v>11000</v>
      </c>
      <c r="J54" s="76">
        <f>J55+J56</f>
        <v>11000</v>
      </c>
      <c r="K54" s="76">
        <v>0</v>
      </c>
      <c r="L54" s="76">
        <f>M54+N54</f>
        <v>0</v>
      </c>
      <c r="M54" s="76">
        <f>M55+M56</f>
        <v>0</v>
      </c>
      <c r="N54" s="76">
        <f>N55+N56</f>
        <v>0</v>
      </c>
      <c r="O54" s="126">
        <f t="shared" si="0"/>
        <v>0</v>
      </c>
      <c r="P54" s="126"/>
      <c r="Q54" s="82">
        <f>Q55+Q56</f>
        <v>28127</v>
      </c>
      <c r="R54" s="82">
        <f>R55+R56</f>
        <v>28127</v>
      </c>
      <c r="S54" s="76">
        <v>28629</v>
      </c>
      <c r="T54" s="130"/>
      <c r="U54" s="130"/>
    </row>
    <row r="55" spans="1:21" ht="24" customHeight="1">
      <c r="C55" s="125"/>
      <c r="D55" s="100" t="s">
        <v>26</v>
      </c>
      <c r="E55" s="92"/>
      <c r="F55" s="93"/>
      <c r="G55" s="112">
        <v>93629</v>
      </c>
      <c r="H55" s="102">
        <v>65000</v>
      </c>
      <c r="I55" s="102"/>
      <c r="J55" s="77">
        <v>11000</v>
      </c>
      <c r="K55" s="77"/>
      <c r="L55" s="77">
        <v>0</v>
      </c>
      <c r="M55" s="77">
        <v>0</v>
      </c>
      <c r="N55" s="77">
        <v>0</v>
      </c>
      <c r="O55" s="126"/>
      <c r="P55" s="126"/>
      <c r="Q55" s="84">
        <v>28127</v>
      </c>
      <c r="R55" s="84">
        <v>28127</v>
      </c>
      <c r="S55" s="77">
        <v>28629</v>
      </c>
      <c r="T55" s="130"/>
      <c r="U55" s="130"/>
    </row>
    <row r="56" spans="1:21" ht="24" customHeight="1">
      <c r="C56" s="125"/>
      <c r="D56" s="100" t="s">
        <v>27</v>
      </c>
      <c r="E56" s="92"/>
      <c r="F56" s="93"/>
      <c r="G56" s="77">
        <v>481070</v>
      </c>
      <c r="H56" s="102">
        <v>0</v>
      </c>
      <c r="I56" s="102"/>
      <c r="J56" s="77">
        <v>0</v>
      </c>
      <c r="K56" s="77"/>
      <c r="L56" s="77">
        <v>0</v>
      </c>
      <c r="M56" s="77">
        <v>0</v>
      </c>
      <c r="N56" s="77">
        <v>0</v>
      </c>
      <c r="O56" s="126"/>
      <c r="P56" s="126"/>
      <c r="Q56" s="84">
        <v>0</v>
      </c>
      <c r="R56" s="84">
        <v>0</v>
      </c>
      <c r="S56" s="77">
        <v>0</v>
      </c>
      <c r="T56" s="130"/>
      <c r="U56" s="130"/>
    </row>
    <row r="57" spans="1:21" ht="24" customHeight="1">
      <c r="C57" s="104" t="s">
        <v>82</v>
      </c>
      <c r="D57" s="113" t="s">
        <v>83</v>
      </c>
      <c r="E57" s="83"/>
      <c r="F57" s="131"/>
      <c r="G57" s="81">
        <f t="shared" ref="G57:N57" si="19">G58+G59</f>
        <v>817674</v>
      </c>
      <c r="H57" s="81">
        <f t="shared" si="19"/>
        <v>122000</v>
      </c>
      <c r="I57" s="81">
        <f t="shared" si="19"/>
        <v>248260</v>
      </c>
      <c r="J57" s="81">
        <f t="shared" si="19"/>
        <v>248260</v>
      </c>
      <c r="K57" s="81">
        <f t="shared" si="19"/>
        <v>0</v>
      </c>
      <c r="L57" s="81">
        <f t="shared" si="19"/>
        <v>24393</v>
      </c>
      <c r="M57" s="81">
        <f t="shared" si="19"/>
        <v>24393</v>
      </c>
      <c r="N57" s="81">
        <f t="shared" si="19"/>
        <v>0</v>
      </c>
      <c r="O57" s="126">
        <f t="shared" si="0"/>
        <v>9.8255860791106098E-2</v>
      </c>
      <c r="P57" s="126"/>
      <c r="Q57" s="81">
        <f>Q58+Q59</f>
        <v>806000</v>
      </c>
      <c r="R57" s="81">
        <f>R58+R59</f>
        <v>806000</v>
      </c>
      <c r="S57" s="81">
        <f>S58</f>
        <v>200000</v>
      </c>
      <c r="T57" s="130"/>
      <c r="U57" s="130"/>
    </row>
    <row r="58" spans="1:21" ht="62.4">
      <c r="A58" s="46" t="s">
        <v>142</v>
      </c>
      <c r="B58" s="73">
        <v>7818851</v>
      </c>
      <c r="C58" s="125">
        <v>23</v>
      </c>
      <c r="D58" s="91" t="s">
        <v>86</v>
      </c>
      <c r="E58" s="92" t="s">
        <v>20</v>
      </c>
      <c r="F58" s="93" t="s">
        <v>87</v>
      </c>
      <c r="G58" s="76">
        <v>398000</v>
      </c>
      <c r="H58" s="78">
        <v>120000</v>
      </c>
      <c r="I58" s="78">
        <f>J58+K58</f>
        <v>198260</v>
      </c>
      <c r="J58" s="76">
        <v>198260</v>
      </c>
      <c r="K58" s="76">
        <v>0</v>
      </c>
      <c r="L58" s="76">
        <f>M58+N58</f>
        <v>24393</v>
      </c>
      <c r="M58" s="76">
        <v>24393</v>
      </c>
      <c r="N58" s="76">
        <v>0</v>
      </c>
      <c r="O58" s="126">
        <f t="shared" si="0"/>
        <v>0.12303540805003531</v>
      </c>
      <c r="P58" s="126"/>
      <c r="Q58" s="82">
        <v>388000</v>
      </c>
      <c r="R58" s="82">
        <v>388000</v>
      </c>
      <c r="S58" s="76">
        <v>200000</v>
      </c>
      <c r="T58" s="130"/>
      <c r="U58" s="130"/>
    </row>
    <row r="59" spans="1:21" ht="78">
      <c r="A59" s="46"/>
      <c r="B59" s="73"/>
      <c r="C59" s="125">
        <v>24</v>
      </c>
      <c r="D59" s="114" t="s">
        <v>151</v>
      </c>
      <c r="E59" s="92"/>
      <c r="F59" s="93"/>
      <c r="G59" s="76">
        <v>419674</v>
      </c>
      <c r="H59" s="78">
        <v>2000</v>
      </c>
      <c r="I59" s="78">
        <f>J59+K59</f>
        <v>50000</v>
      </c>
      <c r="J59" s="76">
        <v>50000</v>
      </c>
      <c r="K59" s="76">
        <v>0</v>
      </c>
      <c r="L59" s="76">
        <f>M59+N59</f>
        <v>0</v>
      </c>
      <c r="M59" s="76">
        <v>0</v>
      </c>
      <c r="N59" s="76">
        <v>0</v>
      </c>
      <c r="O59" s="126">
        <f t="shared" si="0"/>
        <v>0</v>
      </c>
      <c r="P59" s="126"/>
      <c r="Q59" s="82">
        <v>418000</v>
      </c>
      <c r="R59" s="82">
        <v>418000</v>
      </c>
      <c r="S59" s="76"/>
      <c r="T59" s="130"/>
      <c r="U59" s="130"/>
    </row>
    <row r="60" spans="1:21" ht="24" customHeight="1">
      <c r="C60" s="104" t="s">
        <v>88</v>
      </c>
      <c r="D60" s="106" t="s">
        <v>89</v>
      </c>
      <c r="E60" s="83"/>
      <c r="F60" s="131"/>
      <c r="G60" s="81">
        <f t="shared" ref="G60:N60" si="20">SUM(G61:G62)</f>
        <v>717900</v>
      </c>
      <c r="H60" s="81">
        <f t="shared" si="20"/>
        <v>128405</v>
      </c>
      <c r="I60" s="81">
        <f t="shared" si="20"/>
        <v>281324</v>
      </c>
      <c r="J60" s="81">
        <f t="shared" si="20"/>
        <v>280000</v>
      </c>
      <c r="K60" s="81">
        <f t="shared" si="20"/>
        <v>1324</v>
      </c>
      <c r="L60" s="81">
        <f t="shared" si="20"/>
        <v>185465</v>
      </c>
      <c r="M60" s="81">
        <f t="shared" si="20"/>
        <v>185465</v>
      </c>
      <c r="N60" s="81">
        <f t="shared" si="20"/>
        <v>0</v>
      </c>
      <c r="O60" s="126">
        <f t="shared" si="0"/>
        <v>0.66237500000000005</v>
      </c>
      <c r="P60" s="126"/>
      <c r="Q60" s="81">
        <f>SUM(Q61:Q62)</f>
        <v>620599</v>
      </c>
      <c r="R60" s="81">
        <f>SUM(R61:R62)</f>
        <v>620599</v>
      </c>
      <c r="S60" s="81">
        <f>SUM(S61:S62)</f>
        <v>280000</v>
      </c>
      <c r="T60" s="130"/>
      <c r="U60" s="130"/>
    </row>
    <row r="61" spans="1:21" ht="46.8">
      <c r="A61" s="46" t="s">
        <v>143</v>
      </c>
      <c r="B61" s="73">
        <v>7836937</v>
      </c>
      <c r="C61" s="92">
        <v>25</v>
      </c>
      <c r="D61" s="91" t="s">
        <v>91</v>
      </c>
      <c r="E61" s="92" t="s">
        <v>37</v>
      </c>
      <c r="F61" s="93" t="s">
        <v>93</v>
      </c>
      <c r="G61" s="76">
        <v>44900</v>
      </c>
      <c r="H61" s="78">
        <v>20500</v>
      </c>
      <c r="I61" s="78">
        <f>J61+K61</f>
        <v>20000</v>
      </c>
      <c r="J61" s="76">
        <v>20000</v>
      </c>
      <c r="K61" s="76">
        <v>0</v>
      </c>
      <c r="L61" s="76">
        <f>M61+N61</f>
        <v>5710</v>
      </c>
      <c r="M61" s="76">
        <v>5710</v>
      </c>
      <c r="N61" s="76">
        <v>0</v>
      </c>
      <c r="O61" s="126">
        <f t="shared" si="0"/>
        <v>0.28549999999999998</v>
      </c>
      <c r="P61" s="126"/>
      <c r="Q61" s="82">
        <v>44400</v>
      </c>
      <c r="R61" s="82">
        <v>44400</v>
      </c>
      <c r="S61" s="76">
        <v>20000</v>
      </c>
      <c r="T61" s="130"/>
      <c r="U61" s="130"/>
    </row>
    <row r="62" spans="1:21" ht="48">
      <c r="A62" s="46" t="s">
        <v>143</v>
      </c>
      <c r="B62" s="73">
        <v>7712132</v>
      </c>
      <c r="C62" s="92">
        <v>26</v>
      </c>
      <c r="D62" s="115" t="s">
        <v>90</v>
      </c>
      <c r="E62" s="92" t="s">
        <v>20</v>
      </c>
      <c r="F62" s="93" t="s">
        <v>92</v>
      </c>
      <c r="G62" s="76">
        <v>673000</v>
      </c>
      <c r="H62" s="78">
        <v>107905</v>
      </c>
      <c r="I62" s="78">
        <f>J62+K62</f>
        <v>261324</v>
      </c>
      <c r="J62" s="76">
        <v>260000</v>
      </c>
      <c r="K62" s="76">
        <v>1324</v>
      </c>
      <c r="L62" s="76">
        <f>M62+N62</f>
        <v>179755</v>
      </c>
      <c r="M62" s="76">
        <v>179755</v>
      </c>
      <c r="N62" s="76">
        <v>0</v>
      </c>
      <c r="O62" s="126">
        <f t="shared" si="0"/>
        <v>0.69136538461538466</v>
      </c>
      <c r="P62" s="126"/>
      <c r="Q62" s="82">
        <v>576199</v>
      </c>
      <c r="R62" s="82">
        <v>576199</v>
      </c>
      <c r="S62" s="76">
        <v>260000</v>
      </c>
      <c r="T62" s="130"/>
      <c r="U62" s="130"/>
    </row>
    <row r="63" spans="1:21" ht="24" customHeight="1">
      <c r="C63" s="104" t="s">
        <v>94</v>
      </c>
      <c r="D63" s="113" t="s">
        <v>95</v>
      </c>
      <c r="E63" s="83"/>
      <c r="F63" s="131"/>
      <c r="G63" s="116">
        <f t="shared" ref="G63:N63" si="21">SUM(G64:G64)</f>
        <v>34279</v>
      </c>
      <c r="H63" s="116">
        <f t="shared" si="21"/>
        <v>5150</v>
      </c>
      <c r="I63" s="116">
        <f t="shared" si="21"/>
        <v>25000</v>
      </c>
      <c r="J63" s="116">
        <f t="shared" si="21"/>
        <v>25000</v>
      </c>
      <c r="K63" s="116">
        <f t="shared" si="21"/>
        <v>0</v>
      </c>
      <c r="L63" s="116">
        <f t="shared" si="21"/>
        <v>4043</v>
      </c>
      <c r="M63" s="116">
        <f t="shared" si="21"/>
        <v>4043</v>
      </c>
      <c r="N63" s="116">
        <f t="shared" si="21"/>
        <v>0</v>
      </c>
      <c r="O63" s="126">
        <f t="shared" si="0"/>
        <v>0.16172</v>
      </c>
      <c r="P63" s="126"/>
      <c r="Q63" s="81">
        <f>Q64</f>
        <v>34129</v>
      </c>
      <c r="R63" s="81">
        <f>R64</f>
        <v>34129</v>
      </c>
      <c r="S63" s="116">
        <f>SUM(S64:S64)</f>
        <v>20000</v>
      </c>
      <c r="T63" s="130"/>
      <c r="U63" s="130"/>
    </row>
    <row r="64" spans="1:21" ht="46.8">
      <c r="B64" s="73">
        <v>7832153</v>
      </c>
      <c r="C64" s="125">
        <v>27</v>
      </c>
      <c r="D64" s="107" t="s">
        <v>96</v>
      </c>
      <c r="E64" s="92" t="s">
        <v>37</v>
      </c>
      <c r="F64" s="93" t="s">
        <v>97</v>
      </c>
      <c r="G64" s="76">
        <v>34279</v>
      </c>
      <c r="H64" s="78">
        <v>5150</v>
      </c>
      <c r="I64" s="78">
        <f>J64+K64</f>
        <v>25000</v>
      </c>
      <c r="J64" s="76">
        <v>25000</v>
      </c>
      <c r="K64" s="76">
        <v>0</v>
      </c>
      <c r="L64" s="76">
        <f>M64+N64</f>
        <v>4043</v>
      </c>
      <c r="M64" s="76">
        <v>4043</v>
      </c>
      <c r="N64" s="76">
        <v>0</v>
      </c>
      <c r="O64" s="126">
        <f t="shared" si="0"/>
        <v>0.16172</v>
      </c>
      <c r="P64" s="126"/>
      <c r="Q64" s="82">
        <v>34129</v>
      </c>
      <c r="R64" s="82">
        <v>34129</v>
      </c>
      <c r="S64" s="76">
        <v>20000</v>
      </c>
      <c r="T64" s="130"/>
      <c r="U64" s="130"/>
    </row>
    <row r="65" spans="1:21" ht="24" customHeight="1">
      <c r="C65" s="104" t="s">
        <v>98</v>
      </c>
      <c r="D65" s="113" t="s">
        <v>99</v>
      </c>
      <c r="E65" s="82"/>
      <c r="F65" s="132"/>
      <c r="G65" s="81">
        <f>G66+G67</f>
        <v>1038553</v>
      </c>
      <c r="H65" s="81">
        <f>H66+H67</f>
        <v>605482</v>
      </c>
      <c r="I65" s="81">
        <f>J65+K65</f>
        <v>259800</v>
      </c>
      <c r="J65" s="81">
        <f>J66+J67</f>
        <v>143741</v>
      </c>
      <c r="K65" s="81">
        <f>K66+K67</f>
        <v>116059</v>
      </c>
      <c r="L65" s="81">
        <f>M65+N65</f>
        <v>57402</v>
      </c>
      <c r="M65" s="81">
        <f>M66+M67</f>
        <v>41737</v>
      </c>
      <c r="N65" s="81">
        <f>N66+N67</f>
        <v>15665</v>
      </c>
      <c r="O65" s="126">
        <f t="shared" si="0"/>
        <v>0.29036252704517151</v>
      </c>
      <c r="P65" s="126"/>
      <c r="Q65" s="81">
        <f>Q66+Q67</f>
        <v>815421</v>
      </c>
      <c r="R65" s="81">
        <f>R66+R67</f>
        <v>726632</v>
      </c>
      <c r="S65" s="81">
        <f>S66+S67</f>
        <v>372977</v>
      </c>
      <c r="T65" s="130"/>
      <c r="U65" s="130"/>
    </row>
    <row r="66" spans="1:21" ht="24" customHeight="1">
      <c r="C66" s="75"/>
      <c r="D66" s="75" t="s">
        <v>26</v>
      </c>
      <c r="E66" s="82"/>
      <c r="F66" s="132"/>
      <c r="G66" s="82">
        <f t="shared" ref="G66:K67" si="22">G69+G72+G75+G78</f>
        <v>112777</v>
      </c>
      <c r="H66" s="82">
        <f t="shared" si="22"/>
        <v>99098</v>
      </c>
      <c r="I66" s="82">
        <f>J66+K66</f>
        <v>4956</v>
      </c>
      <c r="J66" s="82">
        <f t="shared" si="22"/>
        <v>1870</v>
      </c>
      <c r="K66" s="82">
        <f t="shared" si="22"/>
        <v>3086</v>
      </c>
      <c r="L66" s="82">
        <f>M66+N66</f>
        <v>847</v>
      </c>
      <c r="M66" s="82">
        <f>M69+M72+M75+M78</f>
        <v>439</v>
      </c>
      <c r="N66" s="82">
        <f>N69+N72+N75+N78</f>
        <v>408</v>
      </c>
      <c r="O66" s="126">
        <f t="shared" si="0"/>
        <v>0.23475935828877006</v>
      </c>
      <c r="P66" s="126"/>
      <c r="Q66" s="82">
        <f t="shared" ref="Q66:S67" si="23">Q69+Q72+Q75+Q78</f>
        <v>31149</v>
      </c>
      <c r="R66" s="82">
        <f t="shared" si="23"/>
        <v>24632</v>
      </c>
      <c r="S66" s="82">
        <f t="shared" si="23"/>
        <v>2570</v>
      </c>
      <c r="T66" s="130"/>
      <c r="U66" s="130"/>
    </row>
    <row r="67" spans="1:21" ht="24" customHeight="1">
      <c r="C67" s="75"/>
      <c r="D67" s="75" t="s">
        <v>27</v>
      </c>
      <c r="E67" s="82"/>
      <c r="F67" s="132"/>
      <c r="G67" s="82">
        <f t="shared" si="22"/>
        <v>925776</v>
      </c>
      <c r="H67" s="82">
        <f t="shared" si="22"/>
        <v>506384</v>
      </c>
      <c r="I67" s="82">
        <f>J67+K67</f>
        <v>254844</v>
      </c>
      <c r="J67" s="82">
        <f t="shared" si="22"/>
        <v>141871</v>
      </c>
      <c r="K67" s="82">
        <f t="shared" si="22"/>
        <v>112973</v>
      </c>
      <c r="L67" s="82">
        <f>M67+N67</f>
        <v>56555</v>
      </c>
      <c r="M67" s="82">
        <f>M70+M73+M76+M79</f>
        <v>41298</v>
      </c>
      <c r="N67" s="82">
        <f>N70+N73+N76+N79</f>
        <v>15257</v>
      </c>
      <c r="O67" s="126">
        <f t="shared" si="0"/>
        <v>0.29109543176547709</v>
      </c>
      <c r="P67" s="126"/>
      <c r="Q67" s="82">
        <f t="shared" si="23"/>
        <v>784272</v>
      </c>
      <c r="R67" s="82">
        <f t="shared" si="23"/>
        <v>702000</v>
      </c>
      <c r="S67" s="82">
        <f t="shared" si="23"/>
        <v>370407</v>
      </c>
      <c r="T67" s="130"/>
      <c r="U67" s="130"/>
    </row>
    <row r="68" spans="1:21" ht="62.4">
      <c r="A68" s="46" t="s">
        <v>143</v>
      </c>
      <c r="B68" s="73">
        <v>7602804</v>
      </c>
      <c r="C68" s="125">
        <v>28</v>
      </c>
      <c r="D68" s="110" t="s">
        <v>100</v>
      </c>
      <c r="E68" s="92" t="s">
        <v>73</v>
      </c>
      <c r="F68" s="93" t="s">
        <v>103</v>
      </c>
      <c r="G68" s="76">
        <f>G69+G70</f>
        <v>204336</v>
      </c>
      <c r="H68" s="76">
        <f>H69+H70</f>
        <v>137253</v>
      </c>
      <c r="I68" s="76">
        <f>J68+K68</f>
        <v>52339</v>
      </c>
      <c r="J68" s="82">
        <f>J69+J70</f>
        <v>17936</v>
      </c>
      <c r="K68" s="82">
        <f>K69+K70</f>
        <v>34403</v>
      </c>
      <c r="L68" s="76">
        <f>M68+N68</f>
        <v>2224</v>
      </c>
      <c r="M68" s="76">
        <f>M69+M70</f>
        <v>2224</v>
      </c>
      <c r="N68" s="76">
        <f>N69+N70</f>
        <v>0</v>
      </c>
      <c r="O68" s="126">
        <f t="shared" si="0"/>
        <v>0.1239964317573595</v>
      </c>
      <c r="P68" s="126"/>
      <c r="Q68" s="82">
        <f>Q69+Q70</f>
        <v>175138</v>
      </c>
      <c r="R68" s="82">
        <f>R69+R70</f>
        <v>133840</v>
      </c>
      <c r="S68" s="76">
        <f>S69+S70</f>
        <v>34131</v>
      </c>
      <c r="T68" s="130"/>
      <c r="U68" s="130"/>
    </row>
    <row r="69" spans="1:21" ht="15.6">
      <c r="A69" s="58"/>
      <c r="B69" s="73"/>
      <c r="C69" s="125"/>
      <c r="D69" s="100" t="s">
        <v>26</v>
      </c>
      <c r="E69" s="92"/>
      <c r="F69" s="93"/>
      <c r="G69" s="77">
        <v>25255</v>
      </c>
      <c r="H69" s="102">
        <v>23600</v>
      </c>
      <c r="I69" s="102"/>
      <c r="J69" s="77">
        <v>640</v>
      </c>
      <c r="K69" s="77">
        <v>1766</v>
      </c>
      <c r="L69" s="77"/>
      <c r="M69" s="77">
        <v>242</v>
      </c>
      <c r="N69" s="77">
        <v>0</v>
      </c>
      <c r="O69" s="126"/>
      <c r="P69" s="126"/>
      <c r="Q69" s="84">
        <v>4840</v>
      </c>
      <c r="R69" s="84">
        <v>4840</v>
      </c>
      <c r="S69" s="77">
        <v>1340</v>
      </c>
      <c r="T69" s="130"/>
      <c r="U69" s="130"/>
    </row>
    <row r="70" spans="1:21" ht="15.6">
      <c r="A70" s="58"/>
      <c r="B70" s="73"/>
      <c r="C70" s="125"/>
      <c r="D70" s="100" t="s">
        <v>27</v>
      </c>
      <c r="E70" s="92"/>
      <c r="F70" s="93"/>
      <c r="G70" s="77">
        <v>179081</v>
      </c>
      <c r="H70" s="102">
        <v>113653</v>
      </c>
      <c r="I70" s="102"/>
      <c r="J70" s="77">
        <v>17296</v>
      </c>
      <c r="K70" s="77">
        <v>32637</v>
      </c>
      <c r="L70" s="77"/>
      <c r="M70" s="77">
        <v>1982</v>
      </c>
      <c r="N70" s="77">
        <v>0</v>
      </c>
      <c r="O70" s="126"/>
      <c r="P70" s="126"/>
      <c r="Q70" s="84">
        <v>170298</v>
      </c>
      <c r="R70" s="84">
        <v>129000</v>
      </c>
      <c r="S70" s="77">
        <v>32791</v>
      </c>
      <c r="T70" s="130"/>
      <c r="U70" s="130"/>
    </row>
    <row r="71" spans="1:21" ht="48">
      <c r="A71" s="59" t="s">
        <v>143</v>
      </c>
      <c r="B71" s="56">
        <v>7602812</v>
      </c>
      <c r="C71" s="125">
        <v>29</v>
      </c>
      <c r="D71" s="117" t="s">
        <v>101</v>
      </c>
      <c r="E71" s="92" t="s">
        <v>73</v>
      </c>
      <c r="F71" s="93" t="s">
        <v>104</v>
      </c>
      <c r="G71" s="76">
        <f>G72+G73</f>
        <v>220592</v>
      </c>
      <c r="H71" s="76">
        <f>H72+H73</f>
        <v>203456</v>
      </c>
      <c r="I71" s="76">
        <f>J71+K71</f>
        <v>48320</v>
      </c>
      <c r="J71" s="76">
        <f>J72+J73</f>
        <v>0</v>
      </c>
      <c r="K71" s="76">
        <f>K72+K73</f>
        <v>48320</v>
      </c>
      <c r="L71" s="76">
        <f>M71+N71</f>
        <v>4571</v>
      </c>
      <c r="M71" s="76">
        <f>M72+M73</f>
        <v>0</v>
      </c>
      <c r="N71" s="76">
        <f>N72+N73</f>
        <v>4571</v>
      </c>
      <c r="O71" s="126"/>
      <c r="P71" s="126"/>
      <c r="Q71" s="82">
        <f>Q72+Q73</f>
        <v>140351</v>
      </c>
      <c r="R71" s="82">
        <f>R72+R73</f>
        <v>97000</v>
      </c>
      <c r="S71" s="76">
        <f>S72+S73</f>
        <v>0</v>
      </c>
      <c r="T71" s="130"/>
      <c r="U71" s="130"/>
    </row>
    <row r="72" spans="1:21" ht="15.6">
      <c r="A72" s="58"/>
      <c r="B72" s="73"/>
      <c r="C72" s="125"/>
      <c r="D72" s="100" t="s">
        <v>26</v>
      </c>
      <c r="E72" s="92"/>
      <c r="F72" s="93"/>
      <c r="G72" s="77">
        <v>35157</v>
      </c>
      <c r="H72" s="102">
        <v>34371</v>
      </c>
      <c r="I72" s="102"/>
      <c r="J72" s="76"/>
      <c r="K72" s="77">
        <v>1320</v>
      </c>
      <c r="L72" s="76"/>
      <c r="M72" s="77">
        <v>0</v>
      </c>
      <c r="N72" s="77">
        <v>408</v>
      </c>
      <c r="O72" s="126"/>
      <c r="P72" s="126"/>
      <c r="Q72" s="84">
        <v>19517</v>
      </c>
      <c r="R72" s="84">
        <v>13000</v>
      </c>
      <c r="S72" s="77">
        <v>0</v>
      </c>
      <c r="T72" s="130"/>
      <c r="U72" s="130"/>
    </row>
    <row r="73" spans="1:21" ht="15.6">
      <c r="A73" s="58"/>
      <c r="B73" s="73"/>
      <c r="C73" s="125"/>
      <c r="D73" s="100" t="s">
        <v>27</v>
      </c>
      <c r="E73" s="92"/>
      <c r="F73" s="93"/>
      <c r="G73" s="77">
        <v>185435</v>
      </c>
      <c r="H73" s="102">
        <v>169085</v>
      </c>
      <c r="I73" s="102"/>
      <c r="J73" s="76"/>
      <c r="K73" s="77">
        <v>47000</v>
      </c>
      <c r="L73" s="76"/>
      <c r="M73" s="77">
        <v>0</v>
      </c>
      <c r="N73" s="77">
        <v>4163</v>
      </c>
      <c r="O73" s="126"/>
      <c r="P73" s="126"/>
      <c r="Q73" s="84">
        <v>120834</v>
      </c>
      <c r="R73" s="84">
        <v>84000</v>
      </c>
      <c r="S73" s="77">
        <v>0</v>
      </c>
      <c r="T73" s="130"/>
      <c r="U73" s="130"/>
    </row>
    <row r="74" spans="1:21" ht="62.4">
      <c r="A74" s="46" t="s">
        <v>143</v>
      </c>
      <c r="B74" s="73">
        <v>7602786</v>
      </c>
      <c r="C74" s="125">
        <v>30</v>
      </c>
      <c r="D74" s="117" t="s">
        <v>102</v>
      </c>
      <c r="E74" s="92" t="s">
        <v>73</v>
      </c>
      <c r="F74" s="93" t="s">
        <v>105</v>
      </c>
      <c r="G74" s="76">
        <f>G75+G76</f>
        <v>275929</v>
      </c>
      <c r="H74" s="76">
        <f>H75+H76</f>
        <v>210554</v>
      </c>
      <c r="I74" s="76">
        <f>J74+K74</f>
        <v>42054</v>
      </c>
      <c r="J74" s="76">
        <f>J75+J76</f>
        <v>41805</v>
      </c>
      <c r="K74" s="76">
        <f>K75+K76</f>
        <v>249</v>
      </c>
      <c r="L74" s="76">
        <f>L75+L76</f>
        <v>0</v>
      </c>
      <c r="M74" s="76">
        <f>M75+M76</f>
        <v>39513</v>
      </c>
      <c r="N74" s="76">
        <f>N75+N76</f>
        <v>0</v>
      </c>
      <c r="O74" s="126">
        <f t="shared" ref="O74:O81" si="24">M74/J74</f>
        <v>0.94517402224614278</v>
      </c>
      <c r="P74" s="126"/>
      <c r="Q74" s="82">
        <f>Q75+Q76</f>
        <v>182214</v>
      </c>
      <c r="R74" s="82">
        <f>R75+R76</f>
        <v>180792</v>
      </c>
      <c r="S74" s="76">
        <f>S75+S76</f>
        <v>64285</v>
      </c>
      <c r="T74" s="130"/>
      <c r="U74" s="130"/>
    </row>
    <row r="75" spans="1:21" ht="15.6">
      <c r="A75" s="58"/>
      <c r="B75" s="73"/>
      <c r="C75" s="125"/>
      <c r="D75" s="100" t="s">
        <v>26</v>
      </c>
      <c r="E75" s="92"/>
      <c r="F75" s="93"/>
      <c r="G75" s="77">
        <v>25047</v>
      </c>
      <c r="H75" s="102">
        <v>22727</v>
      </c>
      <c r="I75" s="102"/>
      <c r="J75" s="77">
        <v>1230</v>
      </c>
      <c r="K75" s="77">
        <v>0</v>
      </c>
      <c r="L75" s="77"/>
      <c r="M75" s="77">
        <v>197</v>
      </c>
      <c r="N75" s="77">
        <v>0</v>
      </c>
      <c r="O75" s="126"/>
      <c r="P75" s="126"/>
      <c r="Q75" s="84">
        <v>6792</v>
      </c>
      <c r="R75" s="84">
        <v>6792</v>
      </c>
      <c r="S75" s="77">
        <v>1230</v>
      </c>
      <c r="T75" s="130"/>
      <c r="U75" s="130"/>
    </row>
    <row r="76" spans="1:21" ht="15.6">
      <c r="A76" s="58"/>
      <c r="B76" s="73"/>
      <c r="C76" s="125"/>
      <c r="D76" s="100" t="s">
        <v>27</v>
      </c>
      <c r="E76" s="92"/>
      <c r="F76" s="93"/>
      <c r="G76" s="77">
        <v>250882</v>
      </c>
      <c r="H76" s="102">
        <v>187827</v>
      </c>
      <c r="I76" s="102"/>
      <c r="J76" s="77">
        <v>40575</v>
      </c>
      <c r="K76" s="77">
        <v>249</v>
      </c>
      <c r="L76" s="77"/>
      <c r="M76" s="77">
        <v>39316</v>
      </c>
      <c r="N76" s="77">
        <v>0</v>
      </c>
      <c r="O76" s="126"/>
      <c r="P76" s="126"/>
      <c r="Q76" s="84">
        <v>175422</v>
      </c>
      <c r="R76" s="84">
        <v>174000</v>
      </c>
      <c r="S76" s="77">
        <v>63055</v>
      </c>
      <c r="T76" s="130"/>
      <c r="U76" s="130"/>
    </row>
    <row r="77" spans="1:21" ht="93.6">
      <c r="A77" s="59" t="s">
        <v>143</v>
      </c>
      <c r="B77" s="56">
        <v>7602817</v>
      </c>
      <c r="C77" s="125">
        <v>31</v>
      </c>
      <c r="D77" s="110" t="s">
        <v>106</v>
      </c>
      <c r="E77" s="92" t="s">
        <v>107</v>
      </c>
      <c r="F77" s="93" t="s">
        <v>108</v>
      </c>
      <c r="G77" s="99">
        <f>G78+G79</f>
        <v>337696</v>
      </c>
      <c r="H77" s="99">
        <f>H78+H79</f>
        <v>54219</v>
      </c>
      <c r="I77" s="99">
        <f>J77+K77</f>
        <v>117087</v>
      </c>
      <c r="J77" s="76">
        <f>J78+J79</f>
        <v>84000</v>
      </c>
      <c r="K77" s="76">
        <f>K78+K79</f>
        <v>33087</v>
      </c>
      <c r="L77" s="76">
        <f>M77+N77</f>
        <v>11094</v>
      </c>
      <c r="M77" s="99">
        <f>M78+M79</f>
        <v>0</v>
      </c>
      <c r="N77" s="99">
        <f>N78+N79</f>
        <v>11094</v>
      </c>
      <c r="O77" s="126">
        <f t="shared" si="24"/>
        <v>0</v>
      </c>
      <c r="P77" s="126"/>
      <c r="Q77" s="82">
        <f>Q78+Q79</f>
        <v>317718</v>
      </c>
      <c r="R77" s="82">
        <f>R78+R79</f>
        <v>315000</v>
      </c>
      <c r="S77" s="99">
        <f>S78+S79</f>
        <v>274561</v>
      </c>
      <c r="T77" s="130"/>
      <c r="U77" s="130"/>
    </row>
    <row r="78" spans="1:21" ht="15.6">
      <c r="C78" s="125"/>
      <c r="D78" s="100" t="s">
        <v>26</v>
      </c>
      <c r="E78" s="92"/>
      <c r="F78" s="93"/>
      <c r="G78" s="77">
        <v>27318</v>
      </c>
      <c r="H78" s="102">
        <v>18400</v>
      </c>
      <c r="I78" s="102"/>
      <c r="J78" s="77">
        <v>0</v>
      </c>
      <c r="K78" s="77"/>
      <c r="L78" s="77"/>
      <c r="M78" s="77">
        <v>0</v>
      </c>
      <c r="N78" s="77">
        <v>0</v>
      </c>
      <c r="O78" s="126"/>
      <c r="P78" s="126"/>
      <c r="Q78" s="84">
        <v>0</v>
      </c>
      <c r="R78" s="84">
        <v>0</v>
      </c>
      <c r="S78" s="77">
        <v>0</v>
      </c>
      <c r="T78" s="130"/>
      <c r="U78" s="130"/>
    </row>
    <row r="79" spans="1:21" ht="15.6">
      <c r="C79" s="125"/>
      <c r="D79" s="100" t="s">
        <v>27</v>
      </c>
      <c r="E79" s="92"/>
      <c r="F79" s="93"/>
      <c r="G79" s="77">
        <v>310378</v>
      </c>
      <c r="H79" s="102">
        <v>35819</v>
      </c>
      <c r="I79" s="102"/>
      <c r="J79" s="77">
        <v>84000</v>
      </c>
      <c r="K79" s="77">
        <v>33087</v>
      </c>
      <c r="L79" s="77"/>
      <c r="M79" s="77">
        <v>0</v>
      </c>
      <c r="N79" s="77">
        <v>11094</v>
      </c>
      <c r="O79" s="126"/>
      <c r="P79" s="126"/>
      <c r="Q79" s="84">
        <v>317718</v>
      </c>
      <c r="R79" s="84">
        <v>315000</v>
      </c>
      <c r="S79" s="77">
        <v>274561</v>
      </c>
      <c r="T79" s="130"/>
      <c r="U79" s="130"/>
    </row>
    <row r="80" spans="1:21" ht="24" customHeight="1">
      <c r="C80" s="113" t="s">
        <v>109</v>
      </c>
      <c r="D80" s="113" t="s">
        <v>110</v>
      </c>
      <c r="E80" s="113"/>
      <c r="F80" s="118"/>
      <c r="G80" s="113">
        <f>G81</f>
        <v>495349</v>
      </c>
      <c r="H80" s="113">
        <f>H81</f>
        <v>215500</v>
      </c>
      <c r="I80" s="113">
        <f>J80+K80</f>
        <v>84500</v>
      </c>
      <c r="J80" s="113">
        <f>J81</f>
        <v>84500</v>
      </c>
      <c r="K80" s="113">
        <f>K81</f>
        <v>0</v>
      </c>
      <c r="L80" s="113">
        <f>L81</f>
        <v>19012</v>
      </c>
      <c r="M80" s="113">
        <f>M81</f>
        <v>19012</v>
      </c>
      <c r="N80" s="113">
        <f>N81</f>
        <v>0</v>
      </c>
      <c r="O80" s="126">
        <f t="shared" si="24"/>
        <v>0.2249940828402367</v>
      </c>
      <c r="P80" s="126"/>
      <c r="Q80" s="81">
        <f>Q81</f>
        <v>104500</v>
      </c>
      <c r="R80" s="81">
        <f>R81</f>
        <v>104500</v>
      </c>
      <c r="S80" s="113">
        <f>S81</f>
        <v>84500</v>
      </c>
      <c r="T80" s="130"/>
      <c r="U80" s="130"/>
    </row>
    <row r="81" spans="1:21" ht="46.8">
      <c r="A81" s="46" t="s">
        <v>145</v>
      </c>
      <c r="B81" s="73">
        <v>7489912</v>
      </c>
      <c r="C81" s="125">
        <v>32</v>
      </c>
      <c r="D81" s="79" t="s">
        <v>111</v>
      </c>
      <c r="E81" s="92" t="s">
        <v>112</v>
      </c>
      <c r="F81" s="93" t="s">
        <v>113</v>
      </c>
      <c r="G81" s="76">
        <v>495349</v>
      </c>
      <c r="H81" s="78">
        <v>215500</v>
      </c>
      <c r="I81" s="78">
        <f>J81+K81</f>
        <v>84500</v>
      </c>
      <c r="J81" s="76">
        <v>84500</v>
      </c>
      <c r="K81" s="76">
        <v>0</v>
      </c>
      <c r="L81" s="76">
        <f>M81+N81</f>
        <v>19012</v>
      </c>
      <c r="M81" s="76">
        <v>19012</v>
      </c>
      <c r="N81" s="76">
        <v>0</v>
      </c>
      <c r="O81" s="126">
        <f t="shared" si="24"/>
        <v>0.2249940828402367</v>
      </c>
      <c r="P81" s="126"/>
      <c r="Q81" s="82">
        <v>104500</v>
      </c>
      <c r="R81" s="82">
        <v>104500</v>
      </c>
      <c r="S81" s="76">
        <v>84500</v>
      </c>
      <c r="T81" s="135"/>
      <c r="U81" s="135"/>
    </row>
  </sheetData>
  <mergeCells count="26">
    <mergeCell ref="T5:T7"/>
    <mergeCell ref="U5:U7"/>
    <mergeCell ref="G6:G7"/>
    <mergeCell ref="C3:O3"/>
    <mergeCell ref="S5:S7"/>
    <mergeCell ref="M6:M7"/>
    <mergeCell ref="N6:N7"/>
    <mergeCell ref="L5:N5"/>
    <mergeCell ref="L6:L7"/>
    <mergeCell ref="I5:K5"/>
    <mergeCell ref="J6:J7"/>
    <mergeCell ref="K6:K7"/>
    <mergeCell ref="C1:O1"/>
    <mergeCell ref="Q5:Q7"/>
    <mergeCell ref="R5:R7"/>
    <mergeCell ref="C2:O2"/>
    <mergeCell ref="O5:O7"/>
    <mergeCell ref="E5:E7"/>
    <mergeCell ref="F5:G5"/>
    <mergeCell ref="H5:H7"/>
    <mergeCell ref="F6:F7"/>
    <mergeCell ref="C4:O4"/>
    <mergeCell ref="C5:C7"/>
    <mergeCell ref="D5:D7"/>
    <mergeCell ref="I6:I7"/>
    <mergeCell ref="P5:P7"/>
  </mergeCells>
  <pageMargins left="0.3" right="0.25" top="0.3" bottom="0.3" header="0.3" footer="0.3"/>
  <pageSetup paperSize="9" scale="69" orientation="landscape"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6"/>
  <sheetViews>
    <sheetView workbookViewId="0">
      <selection activeCell="D5" sqref="D5:D6"/>
    </sheetView>
  </sheetViews>
  <sheetFormatPr defaultRowHeight="14.4"/>
  <cols>
    <col min="1" max="1" width="6.44140625" customWidth="1"/>
    <col min="2" max="2" width="33.44140625" customWidth="1"/>
    <col min="3" max="3" width="9.6640625" customWidth="1"/>
    <col min="4" max="4" width="20.33203125" customWidth="1"/>
    <col min="5" max="6" width="12.6640625" customWidth="1"/>
    <col min="7" max="7" width="12.88671875" customWidth="1"/>
    <col min="8" max="8" width="13" customWidth="1"/>
    <col min="9" max="9" width="8.5546875" customWidth="1"/>
  </cols>
  <sheetData>
    <row r="1" spans="1:9" ht="22.5" customHeight="1">
      <c r="A1" s="156" t="s">
        <v>137</v>
      </c>
      <c r="B1" s="156"/>
      <c r="C1" s="156"/>
      <c r="D1" s="156"/>
      <c r="E1" s="156"/>
      <c r="F1" s="156"/>
      <c r="G1" s="156"/>
      <c r="H1" s="156"/>
      <c r="I1" s="156"/>
    </row>
    <row r="2" spans="1:9" ht="22.5" customHeight="1">
      <c r="A2" s="156" t="s">
        <v>130</v>
      </c>
      <c r="B2" s="156"/>
      <c r="C2" s="156"/>
      <c r="D2" s="156"/>
      <c r="E2" s="156"/>
      <c r="F2" s="156"/>
      <c r="G2" s="156"/>
      <c r="H2" s="156"/>
      <c r="I2" s="156"/>
    </row>
    <row r="3" spans="1:9" ht="22.5" customHeight="1">
      <c r="G3" s="157" t="s">
        <v>116</v>
      </c>
      <c r="H3" s="157"/>
      <c r="I3" s="157"/>
    </row>
    <row r="4" spans="1:9" ht="36" customHeight="1">
      <c r="A4" s="165" t="s">
        <v>0</v>
      </c>
      <c r="B4" s="165" t="s">
        <v>1</v>
      </c>
      <c r="C4" s="165" t="s">
        <v>2</v>
      </c>
      <c r="D4" s="166" t="s">
        <v>3</v>
      </c>
      <c r="E4" s="166"/>
      <c r="F4" s="165" t="s">
        <v>17</v>
      </c>
      <c r="G4" s="165" t="s">
        <v>4</v>
      </c>
      <c r="H4" s="158" t="s">
        <v>114</v>
      </c>
      <c r="I4" s="158" t="s">
        <v>115</v>
      </c>
    </row>
    <row r="5" spans="1:9" ht="36" customHeight="1">
      <c r="A5" s="165"/>
      <c r="B5" s="165"/>
      <c r="C5" s="165"/>
      <c r="D5" s="165" t="s">
        <v>5</v>
      </c>
      <c r="E5" s="163" t="s">
        <v>6</v>
      </c>
      <c r="F5" s="165"/>
      <c r="G5" s="165"/>
      <c r="H5" s="159"/>
      <c r="I5" s="159"/>
    </row>
    <row r="6" spans="1:9" ht="42.75" customHeight="1">
      <c r="A6" s="165"/>
      <c r="B6" s="165"/>
      <c r="C6" s="165"/>
      <c r="D6" s="165"/>
      <c r="E6" s="164"/>
      <c r="F6" s="165"/>
      <c r="G6" s="165"/>
      <c r="H6" s="160"/>
      <c r="I6" s="160"/>
    </row>
    <row r="7" spans="1:9">
      <c r="A7" s="4">
        <v>1</v>
      </c>
      <c r="B7" s="4">
        <v>2</v>
      </c>
      <c r="C7" s="4">
        <v>3</v>
      </c>
      <c r="D7" s="4">
        <v>4</v>
      </c>
      <c r="E7" s="4">
        <v>5</v>
      </c>
      <c r="F7" s="4">
        <v>7</v>
      </c>
      <c r="G7" s="4">
        <v>8</v>
      </c>
      <c r="H7" s="4">
        <v>9</v>
      </c>
      <c r="I7" s="4">
        <v>10</v>
      </c>
    </row>
    <row r="8" spans="1:9">
      <c r="A8" s="41"/>
      <c r="B8" s="42" t="s">
        <v>89</v>
      </c>
      <c r="C8" s="33"/>
      <c r="D8" s="49"/>
      <c r="E8" s="40">
        <f>SUM(E9:E10)</f>
        <v>717900</v>
      </c>
      <c r="F8" s="40">
        <f>SUM(F9:F10)</f>
        <v>128405</v>
      </c>
      <c r="G8" s="40">
        <f>SUM(G9:G10)</f>
        <v>280000</v>
      </c>
      <c r="H8" s="32">
        <f>H9+H10</f>
        <v>185465</v>
      </c>
      <c r="I8" s="62">
        <f>H8/G8</f>
        <v>0.66237500000000005</v>
      </c>
    </row>
    <row r="9" spans="1:9" ht="62.4">
      <c r="A9" s="11">
        <v>23</v>
      </c>
      <c r="B9" s="12" t="s">
        <v>91</v>
      </c>
      <c r="C9" s="11" t="s">
        <v>37</v>
      </c>
      <c r="D9" s="47" t="s">
        <v>93</v>
      </c>
      <c r="E9" s="13">
        <v>44900</v>
      </c>
      <c r="F9" s="8">
        <v>20500</v>
      </c>
      <c r="G9" s="13">
        <f>'Chi tiết dự án'!J61</f>
        <v>20000</v>
      </c>
      <c r="H9" s="13">
        <f>'Chi tiết dự án'!M61</f>
        <v>5710</v>
      </c>
      <c r="I9" s="67">
        <f>H9/G9</f>
        <v>0.28549999999999998</v>
      </c>
    </row>
    <row r="10" spans="1:9" ht="48">
      <c r="A10" s="11">
        <v>24</v>
      </c>
      <c r="B10" s="28" t="s">
        <v>90</v>
      </c>
      <c r="C10" s="11" t="s">
        <v>20</v>
      </c>
      <c r="D10" s="47" t="s">
        <v>92</v>
      </c>
      <c r="E10" s="13">
        <v>673000</v>
      </c>
      <c r="F10" s="8">
        <v>107905</v>
      </c>
      <c r="G10" s="13">
        <f>'Chi tiết dự án'!J62</f>
        <v>260000</v>
      </c>
      <c r="H10" s="13">
        <f>'Chi tiết dự án'!M62</f>
        <v>179755</v>
      </c>
      <c r="I10" s="67">
        <f>H10/G10</f>
        <v>0.69136538461538466</v>
      </c>
    </row>
    <row r="26" spans="11:11">
      <c r="K26">
        <f ca="1">+K26:K28</f>
        <v>0</v>
      </c>
    </row>
  </sheetData>
  <mergeCells count="13">
    <mergeCell ref="H4:H6"/>
    <mergeCell ref="I4:I6"/>
    <mergeCell ref="D5:D6"/>
    <mergeCell ref="A1:I1"/>
    <mergeCell ref="A2:I2"/>
    <mergeCell ref="G3:I3"/>
    <mergeCell ref="A4:A6"/>
    <mergeCell ref="B4:B6"/>
    <mergeCell ref="C4:C6"/>
    <mergeCell ref="D4:E4"/>
    <mergeCell ref="F4:F6"/>
    <mergeCell ref="G4:G6"/>
    <mergeCell ref="E5:E6"/>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9"/>
  <sheetViews>
    <sheetView workbookViewId="0">
      <selection activeCell="I13" sqref="I13"/>
    </sheetView>
  </sheetViews>
  <sheetFormatPr defaultRowHeight="14.4"/>
  <cols>
    <col min="1" max="1" width="6.44140625" customWidth="1"/>
    <col min="2" max="2" width="38.44140625" customWidth="1"/>
    <col min="3" max="3" width="9.6640625" customWidth="1"/>
    <col min="4" max="4" width="20.33203125" customWidth="1"/>
    <col min="5" max="6" width="12.6640625" customWidth="1"/>
    <col min="7" max="7" width="12.88671875" customWidth="1"/>
    <col min="8" max="8" width="13" customWidth="1"/>
    <col min="9" max="9" width="8.5546875" customWidth="1"/>
  </cols>
  <sheetData>
    <row r="1" spans="1:9">
      <c r="A1" s="156" t="s">
        <v>139</v>
      </c>
      <c r="B1" s="156"/>
      <c r="C1" s="156"/>
      <c r="D1" s="156"/>
      <c r="E1" s="156"/>
      <c r="F1" s="156"/>
      <c r="G1" s="156"/>
      <c r="H1" s="156"/>
      <c r="I1" s="156"/>
    </row>
    <row r="2" spans="1:9" ht="28.5" customHeight="1">
      <c r="A2" s="167" t="s">
        <v>140</v>
      </c>
      <c r="B2" s="167"/>
      <c r="C2" s="167"/>
      <c r="D2" s="167"/>
      <c r="E2" s="167"/>
      <c r="F2" s="167"/>
      <c r="G2" s="167"/>
      <c r="H2" s="167"/>
      <c r="I2" s="167"/>
    </row>
    <row r="3" spans="1:9">
      <c r="G3" s="157" t="s">
        <v>116</v>
      </c>
      <c r="H3" s="157"/>
      <c r="I3" s="157"/>
    </row>
    <row r="4" spans="1:9" ht="40.5" customHeight="1">
      <c r="A4" s="165" t="s">
        <v>0</v>
      </c>
      <c r="B4" s="165" t="s">
        <v>1</v>
      </c>
      <c r="C4" s="165" t="s">
        <v>2</v>
      </c>
      <c r="D4" s="166" t="s">
        <v>3</v>
      </c>
      <c r="E4" s="166"/>
      <c r="F4" s="165" t="s">
        <v>17</v>
      </c>
      <c r="G4" s="165" t="s">
        <v>4</v>
      </c>
      <c r="H4" s="158" t="s">
        <v>114</v>
      </c>
      <c r="I4" s="158" t="s">
        <v>115</v>
      </c>
    </row>
    <row r="5" spans="1:9" ht="40.5" customHeight="1">
      <c r="A5" s="165"/>
      <c r="B5" s="165"/>
      <c r="C5" s="165"/>
      <c r="D5" s="165" t="s">
        <v>5</v>
      </c>
      <c r="E5" s="2" t="s">
        <v>6</v>
      </c>
      <c r="F5" s="165"/>
      <c r="G5" s="165"/>
      <c r="H5" s="159"/>
      <c r="I5" s="159"/>
    </row>
    <row r="6" spans="1:9" ht="41.4">
      <c r="A6" s="165"/>
      <c r="B6" s="165"/>
      <c r="C6" s="165"/>
      <c r="D6" s="165"/>
      <c r="E6" s="4" t="s">
        <v>7</v>
      </c>
      <c r="F6" s="165"/>
      <c r="G6" s="165"/>
      <c r="H6" s="160"/>
      <c r="I6" s="160"/>
    </row>
    <row r="7" spans="1:9">
      <c r="A7" s="4">
        <v>1</v>
      </c>
      <c r="B7" s="4">
        <v>2</v>
      </c>
      <c r="C7" s="4">
        <v>3</v>
      </c>
      <c r="D7" s="4">
        <v>4</v>
      </c>
      <c r="E7" s="4">
        <v>5</v>
      </c>
      <c r="F7" s="4">
        <v>7</v>
      </c>
      <c r="G7" s="4">
        <v>8</v>
      </c>
      <c r="H7" s="4">
        <v>9</v>
      </c>
      <c r="I7" s="4">
        <v>10</v>
      </c>
    </row>
    <row r="8" spans="1:9">
      <c r="A8" s="41"/>
      <c r="B8" s="44" t="s">
        <v>95</v>
      </c>
      <c r="C8" s="33"/>
      <c r="D8" s="49"/>
      <c r="E8" s="45">
        <f>SUM(E9:E9)</f>
        <v>34279</v>
      </c>
      <c r="F8" s="45">
        <f>SUM(F9:F9)</f>
        <v>5150</v>
      </c>
      <c r="G8" s="45">
        <f>SUM(G9:G9)</f>
        <v>25000</v>
      </c>
      <c r="H8" s="45">
        <f>SUM(H9:H9)</f>
        <v>4043</v>
      </c>
      <c r="I8" s="62">
        <f>H8/G8</f>
        <v>0.16172</v>
      </c>
    </row>
    <row r="9" spans="1:9" ht="46.8">
      <c r="A9" s="5">
        <v>26</v>
      </c>
      <c r="B9" s="22" t="s">
        <v>96</v>
      </c>
      <c r="C9" s="11" t="s">
        <v>37</v>
      </c>
      <c r="D9" s="47" t="s">
        <v>97</v>
      </c>
      <c r="E9" s="13">
        <v>34279</v>
      </c>
      <c r="F9" s="8">
        <v>5150</v>
      </c>
      <c r="G9" s="13">
        <f>'Chi tiết dự án'!J64</f>
        <v>25000</v>
      </c>
      <c r="H9" s="13">
        <f>'Chi tiết dự án'!M64</f>
        <v>4043</v>
      </c>
      <c r="I9" s="13"/>
    </row>
  </sheetData>
  <mergeCells count="12">
    <mergeCell ref="H4:H6"/>
    <mergeCell ref="I4:I6"/>
    <mergeCell ref="D5:D6"/>
    <mergeCell ref="A1:I1"/>
    <mergeCell ref="A2:I2"/>
    <mergeCell ref="G3:I3"/>
    <mergeCell ref="A4:A6"/>
    <mergeCell ref="B4:B6"/>
    <mergeCell ref="C4:C6"/>
    <mergeCell ref="D4:E4"/>
    <mergeCell ref="F4:F6"/>
    <mergeCell ref="G4:G6"/>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2"/>
  <sheetViews>
    <sheetView topLeftCell="A12" workbookViewId="0">
      <selection activeCell="H20" sqref="H20"/>
    </sheetView>
  </sheetViews>
  <sheetFormatPr defaultRowHeight="14.4"/>
  <cols>
    <col min="1" max="1" width="6.44140625" customWidth="1"/>
    <col min="2" max="2" width="33.44140625" customWidth="1"/>
    <col min="3" max="3" width="9.6640625" customWidth="1"/>
    <col min="4" max="4" width="20.33203125" customWidth="1"/>
    <col min="5" max="6" width="12.6640625" customWidth="1"/>
    <col min="7" max="7" width="12.88671875" customWidth="1"/>
    <col min="8" max="8" width="13" customWidth="1"/>
    <col min="9" max="9" width="8.5546875" customWidth="1"/>
  </cols>
  <sheetData>
    <row r="1" spans="1:9" ht="21.75" customHeight="1">
      <c r="A1" s="156" t="s">
        <v>139</v>
      </c>
      <c r="B1" s="156"/>
      <c r="C1" s="156"/>
      <c r="D1" s="156"/>
      <c r="E1" s="156"/>
      <c r="F1" s="156"/>
      <c r="G1" s="156"/>
      <c r="H1" s="156"/>
      <c r="I1" s="156"/>
    </row>
    <row r="2" spans="1:9" ht="21.75" customHeight="1">
      <c r="A2" s="156" t="s">
        <v>138</v>
      </c>
      <c r="B2" s="156"/>
      <c r="C2" s="156"/>
      <c r="D2" s="156"/>
      <c r="E2" s="156"/>
      <c r="F2" s="156"/>
      <c r="G2" s="156"/>
      <c r="H2" s="156"/>
      <c r="I2" s="156"/>
    </row>
    <row r="3" spans="1:9" ht="21.75" customHeight="1">
      <c r="G3" s="157" t="s">
        <v>116</v>
      </c>
      <c r="H3" s="157"/>
      <c r="I3" s="157"/>
    </row>
    <row r="4" spans="1:9" ht="30" customHeight="1">
      <c r="A4" s="165" t="s">
        <v>0</v>
      </c>
      <c r="B4" s="165" t="s">
        <v>1</v>
      </c>
      <c r="C4" s="165" t="s">
        <v>2</v>
      </c>
      <c r="D4" s="166" t="s">
        <v>3</v>
      </c>
      <c r="E4" s="166"/>
      <c r="F4" s="165" t="s">
        <v>17</v>
      </c>
      <c r="G4" s="165" t="s">
        <v>4</v>
      </c>
      <c r="H4" s="158" t="s">
        <v>114</v>
      </c>
      <c r="I4" s="158" t="s">
        <v>115</v>
      </c>
    </row>
    <row r="5" spans="1:9" ht="30" customHeight="1">
      <c r="A5" s="165"/>
      <c r="B5" s="165"/>
      <c r="C5" s="165"/>
      <c r="D5" s="165" t="s">
        <v>5</v>
      </c>
      <c r="E5" s="163" t="s">
        <v>6</v>
      </c>
      <c r="F5" s="165"/>
      <c r="G5" s="165"/>
      <c r="H5" s="159"/>
      <c r="I5" s="159"/>
    </row>
    <row r="6" spans="1:9" ht="42.75" customHeight="1">
      <c r="A6" s="165"/>
      <c r="B6" s="165"/>
      <c r="C6" s="165"/>
      <c r="D6" s="165"/>
      <c r="E6" s="164"/>
      <c r="F6" s="165"/>
      <c r="G6" s="165"/>
      <c r="H6" s="160"/>
      <c r="I6" s="160"/>
    </row>
    <row r="7" spans="1:9">
      <c r="A7" s="4">
        <v>1</v>
      </c>
      <c r="B7" s="4">
        <v>2</v>
      </c>
      <c r="C7" s="4">
        <v>3</v>
      </c>
      <c r="D7" s="4">
        <v>4</v>
      </c>
      <c r="E7" s="4">
        <v>5</v>
      </c>
      <c r="F7" s="4">
        <v>7</v>
      </c>
      <c r="G7" s="4">
        <v>8</v>
      </c>
      <c r="H7" s="4">
        <v>9</v>
      </c>
      <c r="I7" s="4">
        <v>10</v>
      </c>
    </row>
    <row r="8" spans="1:9">
      <c r="A8" s="41"/>
      <c r="B8" s="44" t="s">
        <v>99</v>
      </c>
      <c r="C8" s="38"/>
      <c r="D8" s="51"/>
      <c r="E8" s="40">
        <f>E9+E10</f>
        <v>1038553</v>
      </c>
      <c r="F8" s="40">
        <f>F9+F10</f>
        <v>587789</v>
      </c>
      <c r="G8" s="40">
        <f>G9+G10</f>
        <v>143741</v>
      </c>
      <c r="H8" s="40">
        <f>H9+H10</f>
        <v>41737</v>
      </c>
      <c r="I8" s="40">
        <f>H8/G8</f>
        <v>0.29036252704517151</v>
      </c>
    </row>
    <row r="9" spans="1:9">
      <c r="A9" s="35"/>
      <c r="B9" s="35" t="s">
        <v>26</v>
      </c>
      <c r="C9" s="36"/>
      <c r="D9" s="52"/>
      <c r="E9" s="36">
        <f>E12+E15+E18+E21</f>
        <v>112777</v>
      </c>
      <c r="F9" s="36">
        <f>F12+F15+F18+F21</f>
        <v>99098</v>
      </c>
      <c r="G9" s="36">
        <f>'Chi tiết dự án'!J66</f>
        <v>1870</v>
      </c>
      <c r="H9" s="36">
        <f>'Chi tiết dự án'!M66</f>
        <v>439</v>
      </c>
      <c r="I9" s="72">
        <f t="shared" ref="I9:I22" si="0">H9/G9</f>
        <v>0.23475935828877006</v>
      </c>
    </row>
    <row r="10" spans="1:9">
      <c r="A10" s="35"/>
      <c r="B10" s="35" t="s">
        <v>27</v>
      </c>
      <c r="C10" s="36"/>
      <c r="D10" s="52"/>
      <c r="E10" s="36">
        <f>E13+E16+E19+E22</f>
        <v>925776</v>
      </c>
      <c r="F10" s="36">
        <f>F13+F16+F19+F22</f>
        <v>488691</v>
      </c>
      <c r="G10" s="36">
        <f>'Chi tiết dự án'!J67</f>
        <v>141871</v>
      </c>
      <c r="H10" s="36">
        <f>'Chi tiết dự án'!M67</f>
        <v>41298</v>
      </c>
      <c r="I10" s="72">
        <f t="shared" si="0"/>
        <v>0.29109543176547709</v>
      </c>
    </row>
    <row r="11" spans="1:9" ht="62.4">
      <c r="A11" s="5">
        <v>31</v>
      </c>
      <c r="B11" s="25" t="s">
        <v>100</v>
      </c>
      <c r="C11" s="11" t="s">
        <v>29</v>
      </c>
      <c r="D11" s="47" t="s">
        <v>103</v>
      </c>
      <c r="E11" s="13">
        <f>E12+E13</f>
        <v>204336</v>
      </c>
      <c r="F11" s="13">
        <v>169890</v>
      </c>
      <c r="G11" s="64">
        <f>'Chi tiết dự án'!J68</f>
        <v>17936</v>
      </c>
      <c r="H11" s="13">
        <f>'Chi tiết dự án'!M69</f>
        <v>242</v>
      </c>
      <c r="I11" s="64">
        <f t="shared" si="0"/>
        <v>1.3492417484388938E-2</v>
      </c>
    </row>
    <row r="12" spans="1:9" ht="15.6">
      <c r="A12" s="5"/>
      <c r="B12" s="17" t="s">
        <v>26</v>
      </c>
      <c r="C12" s="11"/>
      <c r="D12" s="47"/>
      <c r="E12" s="20">
        <v>25255</v>
      </c>
      <c r="F12" s="19">
        <v>23600</v>
      </c>
      <c r="G12" s="71">
        <f>'Chi tiết dự án'!J69</f>
        <v>640</v>
      </c>
      <c r="H12" s="20">
        <f>'Chi tiết dự án'!M69</f>
        <v>242</v>
      </c>
      <c r="I12" s="64">
        <f t="shared" si="0"/>
        <v>0.37812499999999999</v>
      </c>
    </row>
    <row r="13" spans="1:9" ht="15.6">
      <c r="A13" s="5"/>
      <c r="B13" s="17" t="s">
        <v>27</v>
      </c>
      <c r="C13" s="11"/>
      <c r="D13" s="47"/>
      <c r="E13" s="20">
        <v>179081</v>
      </c>
      <c r="F13" s="19">
        <v>115049</v>
      </c>
      <c r="G13" s="71">
        <f>'Chi tiết dự án'!J70</f>
        <v>17296</v>
      </c>
      <c r="H13" s="20">
        <f>'Chi tiết dự án'!M70</f>
        <v>1982</v>
      </c>
      <c r="I13" s="64">
        <f t="shared" si="0"/>
        <v>0.11459296947271046</v>
      </c>
    </row>
    <row r="14" spans="1:9" ht="62.4">
      <c r="A14" s="5">
        <v>32</v>
      </c>
      <c r="B14" s="29" t="s">
        <v>101</v>
      </c>
      <c r="C14" s="11" t="s">
        <v>73</v>
      </c>
      <c r="D14" s="47" t="s">
        <v>104</v>
      </c>
      <c r="E14" s="13">
        <f>E15+E16</f>
        <v>220592</v>
      </c>
      <c r="F14" s="13">
        <f>F15+F16</f>
        <v>203456</v>
      </c>
      <c r="G14" s="64">
        <f>'Chi tiết dự án'!J71</f>
        <v>0</v>
      </c>
      <c r="H14" s="13">
        <f>'Chi tiết dự án'!M71</f>
        <v>0</v>
      </c>
      <c r="I14" s="64" t="e">
        <f t="shared" si="0"/>
        <v>#DIV/0!</v>
      </c>
    </row>
    <row r="15" spans="1:9" ht="15.6">
      <c r="A15" s="5"/>
      <c r="B15" s="17" t="s">
        <v>26</v>
      </c>
      <c r="C15" s="11"/>
      <c r="D15" s="47"/>
      <c r="E15" s="20">
        <v>35157</v>
      </c>
      <c r="F15" s="19">
        <v>34371</v>
      </c>
      <c r="G15" s="71">
        <f>'Chi tiết dự án'!J72</f>
        <v>0</v>
      </c>
      <c r="H15" s="20">
        <f>'Chi tiết dự án'!M72</f>
        <v>0</v>
      </c>
      <c r="I15" s="64" t="e">
        <f t="shared" si="0"/>
        <v>#DIV/0!</v>
      </c>
    </row>
    <row r="16" spans="1:9" ht="15.6">
      <c r="A16" s="5"/>
      <c r="B16" s="17" t="s">
        <v>27</v>
      </c>
      <c r="C16" s="11"/>
      <c r="D16" s="47"/>
      <c r="E16" s="20">
        <v>185435</v>
      </c>
      <c r="F16" s="19">
        <v>169085</v>
      </c>
      <c r="G16" s="71">
        <f>'Chi tiết dự án'!J73</f>
        <v>0</v>
      </c>
      <c r="H16" s="20">
        <f>'Chi tiết dự án'!M73</f>
        <v>0</v>
      </c>
      <c r="I16" s="64" t="e">
        <f t="shared" si="0"/>
        <v>#DIV/0!</v>
      </c>
    </row>
    <row r="17" spans="1:9" ht="62.4">
      <c r="A17" s="5">
        <v>33</v>
      </c>
      <c r="B17" s="29" t="s">
        <v>102</v>
      </c>
      <c r="C17" s="11" t="s">
        <v>29</v>
      </c>
      <c r="D17" s="47" t="s">
        <v>105</v>
      </c>
      <c r="E17" s="13">
        <f>E18+E19</f>
        <v>275929</v>
      </c>
      <c r="F17" s="13">
        <f>F18+F19</f>
        <v>210554</v>
      </c>
      <c r="G17" s="64">
        <f>'Chi tiết dự án'!J74</f>
        <v>41805</v>
      </c>
      <c r="H17" s="13">
        <f>'Chi tiết dự án'!M74</f>
        <v>39513</v>
      </c>
      <c r="I17" s="64">
        <f t="shared" si="0"/>
        <v>0.94517402224614278</v>
      </c>
    </row>
    <row r="18" spans="1:9" ht="15.6">
      <c r="A18" s="5"/>
      <c r="B18" s="17" t="s">
        <v>26</v>
      </c>
      <c r="C18" s="11"/>
      <c r="D18" s="47"/>
      <c r="E18" s="20">
        <v>25047</v>
      </c>
      <c r="F18" s="19">
        <v>22727</v>
      </c>
      <c r="G18" s="71">
        <f>'Chi tiết dự án'!J75</f>
        <v>1230</v>
      </c>
      <c r="H18" s="20">
        <f>'Chi tiết dự án'!M75</f>
        <v>197</v>
      </c>
      <c r="I18" s="64">
        <f t="shared" si="0"/>
        <v>0.16016260162601625</v>
      </c>
    </row>
    <row r="19" spans="1:9" ht="15.6">
      <c r="A19" s="5"/>
      <c r="B19" s="17" t="s">
        <v>27</v>
      </c>
      <c r="C19" s="11"/>
      <c r="D19" s="47"/>
      <c r="E19" s="20">
        <v>250882</v>
      </c>
      <c r="F19" s="19">
        <v>187827</v>
      </c>
      <c r="G19" s="71">
        <f>'Chi tiết dự án'!J76</f>
        <v>40575</v>
      </c>
      <c r="H19" s="20">
        <f>'Chi tiết dự án'!M76</f>
        <v>39316</v>
      </c>
      <c r="I19" s="64">
        <f t="shared" si="0"/>
        <v>0.96897104128157729</v>
      </c>
    </row>
    <row r="20" spans="1:9" ht="109.2">
      <c r="A20" s="5">
        <v>34</v>
      </c>
      <c r="B20" s="25" t="s">
        <v>106</v>
      </c>
      <c r="C20" s="11" t="s">
        <v>107</v>
      </c>
      <c r="D20" s="47" t="s">
        <v>108</v>
      </c>
      <c r="E20" s="16">
        <f>E21+E22</f>
        <v>337696</v>
      </c>
      <c r="F20" s="16">
        <v>54217</v>
      </c>
      <c r="G20" s="64">
        <f>'Chi tiết dự án'!J77</f>
        <v>84000</v>
      </c>
      <c r="H20" s="13">
        <f>'Chi tiết dự án'!M77</f>
        <v>0</v>
      </c>
      <c r="I20" s="64">
        <f t="shared" si="0"/>
        <v>0</v>
      </c>
    </row>
    <row r="21" spans="1:9" ht="15.6">
      <c r="A21" s="5"/>
      <c r="B21" s="17" t="s">
        <v>26</v>
      </c>
      <c r="C21" s="11"/>
      <c r="D21" s="47"/>
      <c r="E21" s="20">
        <v>27318</v>
      </c>
      <c r="F21" s="19">
        <v>18400</v>
      </c>
      <c r="G21" s="71">
        <f>'Chi tiết dự án'!J78</f>
        <v>0</v>
      </c>
      <c r="H21" s="20">
        <f>'Chi tiết dự án'!M78</f>
        <v>0</v>
      </c>
      <c r="I21" s="64" t="e">
        <f t="shared" si="0"/>
        <v>#DIV/0!</v>
      </c>
    </row>
    <row r="22" spans="1:9" ht="15.6">
      <c r="A22" s="5"/>
      <c r="B22" s="17" t="s">
        <v>27</v>
      </c>
      <c r="C22" s="11"/>
      <c r="D22" s="47"/>
      <c r="E22" s="20">
        <v>310378</v>
      </c>
      <c r="F22" s="19">
        <v>16730</v>
      </c>
      <c r="G22" s="71">
        <f>'Chi tiết dự án'!J79</f>
        <v>84000</v>
      </c>
      <c r="H22" s="20">
        <f>'Chi tiết dự án'!M79</f>
        <v>0</v>
      </c>
      <c r="I22" s="64">
        <f t="shared" si="0"/>
        <v>0</v>
      </c>
    </row>
  </sheetData>
  <mergeCells count="13">
    <mergeCell ref="H4:H6"/>
    <mergeCell ref="I4:I6"/>
    <mergeCell ref="D5:D6"/>
    <mergeCell ref="A1:I1"/>
    <mergeCell ref="A2:I2"/>
    <mergeCell ref="G3:I3"/>
    <mergeCell ref="A4:A6"/>
    <mergeCell ref="B4:B6"/>
    <mergeCell ref="C4:C6"/>
    <mergeCell ref="D4:E4"/>
    <mergeCell ref="F4:F6"/>
    <mergeCell ref="G4:G6"/>
    <mergeCell ref="E5:E6"/>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9"/>
  <sheetViews>
    <sheetView workbookViewId="0">
      <selection activeCell="D24" sqref="D24"/>
    </sheetView>
  </sheetViews>
  <sheetFormatPr defaultRowHeight="14.4"/>
  <cols>
    <col min="1" max="1" width="6.44140625" customWidth="1"/>
    <col min="2" max="2" width="33.44140625" customWidth="1"/>
    <col min="3" max="3" width="9.6640625" customWidth="1"/>
    <col min="4" max="4" width="20.33203125" customWidth="1"/>
    <col min="5" max="6" width="12.6640625" customWidth="1"/>
    <col min="7" max="7" width="12.88671875" customWidth="1"/>
    <col min="8" max="8" width="13" customWidth="1"/>
    <col min="9" max="9" width="9.88671875" customWidth="1"/>
  </cols>
  <sheetData>
    <row r="1" spans="1:9" ht="26.25" customHeight="1">
      <c r="A1" s="156" t="s">
        <v>141</v>
      </c>
      <c r="B1" s="156"/>
      <c r="C1" s="156"/>
      <c r="D1" s="156"/>
      <c r="E1" s="156"/>
      <c r="F1" s="156"/>
      <c r="G1" s="156"/>
      <c r="H1" s="156"/>
      <c r="I1" s="156"/>
    </row>
    <row r="2" spans="1:9" ht="36" customHeight="1">
      <c r="A2" s="167" t="s">
        <v>131</v>
      </c>
      <c r="B2" s="167"/>
      <c r="C2" s="167"/>
      <c r="D2" s="167"/>
      <c r="E2" s="167"/>
      <c r="F2" s="167"/>
      <c r="G2" s="167"/>
      <c r="H2" s="167"/>
      <c r="I2" s="167"/>
    </row>
    <row r="3" spans="1:9" ht="21.75" customHeight="1">
      <c r="G3" s="157" t="s">
        <v>116</v>
      </c>
      <c r="H3" s="157"/>
      <c r="I3" s="157"/>
    </row>
    <row r="4" spans="1:9">
      <c r="A4" s="165" t="s">
        <v>0</v>
      </c>
      <c r="B4" s="165" t="s">
        <v>1</v>
      </c>
      <c r="C4" s="165" t="s">
        <v>2</v>
      </c>
      <c r="D4" s="166" t="s">
        <v>3</v>
      </c>
      <c r="E4" s="166"/>
      <c r="F4" s="165" t="s">
        <v>17</v>
      </c>
      <c r="G4" s="165" t="s">
        <v>4</v>
      </c>
      <c r="H4" s="158" t="s">
        <v>114</v>
      </c>
      <c r="I4" s="158" t="s">
        <v>115</v>
      </c>
    </row>
    <row r="5" spans="1:9" ht="15" customHeight="1">
      <c r="A5" s="165"/>
      <c r="B5" s="165"/>
      <c r="C5" s="165"/>
      <c r="D5" s="165" t="s">
        <v>5</v>
      </c>
      <c r="E5" s="163" t="s">
        <v>6</v>
      </c>
      <c r="F5" s="165"/>
      <c r="G5" s="165"/>
      <c r="H5" s="159"/>
      <c r="I5" s="159"/>
    </row>
    <row r="6" spans="1:9" ht="42.75" customHeight="1">
      <c r="A6" s="165"/>
      <c r="B6" s="165"/>
      <c r="C6" s="165"/>
      <c r="D6" s="165"/>
      <c r="E6" s="164"/>
      <c r="F6" s="165"/>
      <c r="G6" s="165"/>
      <c r="H6" s="160"/>
      <c r="I6" s="160"/>
    </row>
    <row r="7" spans="1:9">
      <c r="A7" s="4">
        <v>1</v>
      </c>
      <c r="B7" s="4">
        <v>2</v>
      </c>
      <c r="C7" s="4">
        <v>3</v>
      </c>
      <c r="D7" s="4">
        <v>4</v>
      </c>
      <c r="E7" s="4">
        <v>5</v>
      </c>
      <c r="F7" s="4">
        <v>7</v>
      </c>
      <c r="G7" s="4">
        <v>8</v>
      </c>
      <c r="H7" s="4">
        <v>9</v>
      </c>
      <c r="I7" s="4">
        <v>10</v>
      </c>
    </row>
    <row r="8" spans="1:9" ht="27.6">
      <c r="A8" s="44"/>
      <c r="B8" s="44" t="s">
        <v>110</v>
      </c>
      <c r="C8" s="44"/>
      <c r="D8" s="53"/>
      <c r="E8" s="44">
        <f>E9</f>
        <v>495421</v>
      </c>
      <c r="F8" s="44">
        <f>F9</f>
        <v>215500</v>
      </c>
      <c r="G8" s="44">
        <f>G9</f>
        <v>84500</v>
      </c>
      <c r="H8" s="44">
        <f>H9</f>
        <v>19012</v>
      </c>
      <c r="I8" s="63">
        <f>H8/G8</f>
        <v>0.2249940828402367</v>
      </c>
    </row>
    <row r="9" spans="1:9" ht="46.8">
      <c r="A9" s="5">
        <v>35</v>
      </c>
      <c r="B9" s="6" t="s">
        <v>111</v>
      </c>
      <c r="C9" s="11" t="s">
        <v>112</v>
      </c>
      <c r="D9" s="47" t="s">
        <v>113</v>
      </c>
      <c r="E9" s="13">
        <v>495421</v>
      </c>
      <c r="F9" s="8">
        <v>215500</v>
      </c>
      <c r="G9" s="13">
        <f>'Chi tiết dự án'!J81</f>
        <v>84500</v>
      </c>
      <c r="H9" s="13">
        <f>'Chi tiết dự án'!M81</f>
        <v>19012</v>
      </c>
      <c r="I9" s="13"/>
    </row>
  </sheetData>
  <mergeCells count="13">
    <mergeCell ref="H4:H6"/>
    <mergeCell ref="I4:I6"/>
    <mergeCell ref="D5:D6"/>
    <mergeCell ref="A1:I1"/>
    <mergeCell ref="A2:I2"/>
    <mergeCell ref="G3:I3"/>
    <mergeCell ref="A4:A6"/>
    <mergeCell ref="B4:B6"/>
    <mergeCell ref="C4:C6"/>
    <mergeCell ref="D4:E4"/>
    <mergeCell ref="F4:F6"/>
    <mergeCell ref="G4:G6"/>
    <mergeCell ref="E5:E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2"/>
  <sheetViews>
    <sheetView workbookViewId="0">
      <selection activeCell="G12" sqref="G12"/>
    </sheetView>
  </sheetViews>
  <sheetFormatPr defaultRowHeight="14.4"/>
  <cols>
    <col min="1" max="1" width="6.44140625" customWidth="1"/>
    <col min="2" max="2" width="33.44140625" customWidth="1"/>
    <col min="3" max="3" width="9.6640625" customWidth="1"/>
    <col min="4" max="4" width="20.33203125" customWidth="1"/>
    <col min="5" max="6" width="12.6640625" customWidth="1"/>
    <col min="7" max="7" width="12.88671875" customWidth="1"/>
    <col min="8" max="8" width="13" customWidth="1"/>
    <col min="9" max="9" width="8.5546875" customWidth="1"/>
    <col min="10" max="10" width="12.109375" customWidth="1"/>
    <col min="11" max="11" width="12.44140625" customWidth="1"/>
  </cols>
  <sheetData>
    <row r="1" spans="1:11" s="1" customFormat="1" ht="19.5" customHeight="1">
      <c r="A1" s="156" t="s">
        <v>119</v>
      </c>
      <c r="B1" s="156"/>
      <c r="C1" s="156"/>
      <c r="D1" s="156"/>
      <c r="E1" s="156"/>
      <c r="F1" s="156"/>
      <c r="G1" s="156"/>
      <c r="H1" s="156"/>
      <c r="I1" s="156"/>
    </row>
    <row r="2" spans="1:11" ht="24" customHeight="1">
      <c r="A2" s="156" t="s">
        <v>122</v>
      </c>
      <c r="B2" s="156"/>
      <c r="C2" s="156"/>
      <c r="D2" s="156"/>
      <c r="E2" s="156"/>
      <c r="F2" s="156"/>
      <c r="G2" s="156"/>
      <c r="H2" s="156"/>
      <c r="I2" s="156"/>
    </row>
    <row r="3" spans="1:11" ht="28.5" customHeight="1">
      <c r="G3" s="157" t="s">
        <v>116</v>
      </c>
      <c r="H3" s="157"/>
      <c r="I3" s="157"/>
    </row>
    <row r="4" spans="1:11" ht="35.25" customHeight="1">
      <c r="A4" s="158" t="s">
        <v>0</v>
      </c>
      <c r="B4" s="158" t="s">
        <v>1</v>
      </c>
      <c r="C4" s="158" t="s">
        <v>2</v>
      </c>
      <c r="D4" s="161" t="s">
        <v>3</v>
      </c>
      <c r="E4" s="162"/>
      <c r="F4" s="158" t="s">
        <v>17</v>
      </c>
      <c r="G4" s="158" t="s">
        <v>4</v>
      </c>
      <c r="H4" s="158" t="s">
        <v>114</v>
      </c>
      <c r="I4" s="158" t="s">
        <v>115</v>
      </c>
      <c r="J4" s="152" t="s">
        <v>146</v>
      </c>
      <c r="K4" s="154" t="s">
        <v>147</v>
      </c>
    </row>
    <row r="5" spans="1:11" ht="40.5" customHeight="1">
      <c r="A5" s="159"/>
      <c r="B5" s="159"/>
      <c r="C5" s="159"/>
      <c r="D5" s="158" t="s">
        <v>5</v>
      </c>
      <c r="E5" s="163" t="s">
        <v>6</v>
      </c>
      <c r="F5" s="159"/>
      <c r="G5" s="159"/>
      <c r="H5" s="159"/>
      <c r="I5" s="159"/>
      <c r="J5" s="153"/>
      <c r="K5" s="155"/>
    </row>
    <row r="6" spans="1:11" ht="42.75" customHeight="1">
      <c r="A6" s="160"/>
      <c r="B6" s="160"/>
      <c r="C6" s="160"/>
      <c r="D6" s="160"/>
      <c r="E6" s="164"/>
      <c r="F6" s="160"/>
      <c r="G6" s="160"/>
      <c r="H6" s="160"/>
      <c r="I6" s="160"/>
      <c r="J6" s="153"/>
      <c r="K6" s="155"/>
    </row>
    <row r="7" spans="1:11" ht="29.25" customHeight="1">
      <c r="A7" s="4">
        <v>1</v>
      </c>
      <c r="B7" s="4">
        <v>2</v>
      </c>
      <c r="C7" s="4">
        <v>3</v>
      </c>
      <c r="D7" s="4">
        <v>4</v>
      </c>
      <c r="E7" s="4">
        <v>5</v>
      </c>
      <c r="F7" s="4">
        <v>7</v>
      </c>
      <c r="G7" s="4">
        <v>8</v>
      </c>
      <c r="H7" s="4">
        <v>9</v>
      </c>
      <c r="I7" s="4">
        <v>10</v>
      </c>
    </row>
    <row r="8" spans="1:11" ht="27" customHeight="1">
      <c r="A8" s="30"/>
      <c r="B8" s="31" t="s">
        <v>12</v>
      </c>
      <c r="C8" s="32"/>
      <c r="D8" s="32"/>
      <c r="E8" s="40">
        <f>SUM(E9:E12)</f>
        <v>675785</v>
      </c>
      <c r="F8" s="40">
        <f>SUM(F9:F12)</f>
        <v>99807</v>
      </c>
      <c r="G8" s="40">
        <f>SUM(G9:G12)</f>
        <v>326377</v>
      </c>
      <c r="H8" s="40">
        <f>H9+H10+H11+H12</f>
        <v>40419</v>
      </c>
      <c r="I8" s="61">
        <f>H8/G8</f>
        <v>0.12384144716079871</v>
      </c>
    </row>
    <row r="9" spans="1:11" ht="62.4">
      <c r="A9" s="5">
        <v>1</v>
      </c>
      <c r="B9" s="12" t="s">
        <v>19</v>
      </c>
      <c r="C9" s="11" t="s">
        <v>20</v>
      </c>
      <c r="D9" s="47" t="s">
        <v>21</v>
      </c>
      <c r="E9" s="13">
        <v>109914</v>
      </c>
      <c r="F9" s="9">
        <v>67363</v>
      </c>
      <c r="G9" s="9">
        <f>'Chi tiết dự án'!J13</f>
        <v>36829</v>
      </c>
      <c r="H9" s="9">
        <f>'Chi tiết dự án'!M13</f>
        <v>823</v>
      </c>
      <c r="I9" s="67">
        <f>H9/G9</f>
        <v>2.2346520405115533E-2</v>
      </c>
    </row>
    <row r="10" spans="1:11" ht="46.8">
      <c r="A10" s="5">
        <v>2</v>
      </c>
      <c r="B10" s="14" t="s">
        <v>22</v>
      </c>
      <c r="C10" s="11" t="s">
        <v>20</v>
      </c>
      <c r="D10" s="47" t="s">
        <v>23</v>
      </c>
      <c r="E10" s="13">
        <v>514389</v>
      </c>
      <c r="F10" s="8">
        <v>22000</v>
      </c>
      <c r="G10" s="13">
        <f>'Chi tiết dự án'!J14</f>
        <v>250000</v>
      </c>
      <c r="H10" s="13">
        <f>'Chi tiết dự án'!M14</f>
        <v>39596</v>
      </c>
      <c r="I10" s="67">
        <f>H10/G10</f>
        <v>0.158384</v>
      </c>
    </row>
    <row r="11" spans="1:11" ht="48">
      <c r="A11" s="5">
        <v>3</v>
      </c>
      <c r="B11" s="6" t="s">
        <v>14</v>
      </c>
      <c r="C11" s="10" t="s">
        <v>15</v>
      </c>
      <c r="D11" s="47" t="s">
        <v>18</v>
      </c>
      <c r="E11" s="39">
        <v>27444</v>
      </c>
      <c r="F11" s="9">
        <v>6444</v>
      </c>
      <c r="G11" s="9">
        <f>'Chi tiết dự án'!J15</f>
        <v>21000</v>
      </c>
      <c r="H11" s="9">
        <f>'Chi tiết dự án'!M15</f>
        <v>0</v>
      </c>
      <c r="I11" s="67">
        <f>H11/G11</f>
        <v>0</v>
      </c>
    </row>
    <row r="12" spans="1:11" ht="60">
      <c r="A12" s="5">
        <v>4</v>
      </c>
      <c r="B12" s="6" t="s">
        <v>13</v>
      </c>
      <c r="C12" s="7" t="s">
        <v>15</v>
      </c>
      <c r="D12" s="48" t="s">
        <v>16</v>
      </c>
      <c r="E12" s="8">
        <v>24038</v>
      </c>
      <c r="F12" s="9">
        <v>4000</v>
      </c>
      <c r="G12" s="9">
        <f>'Chi tiết dự án'!J17</f>
        <v>18548</v>
      </c>
      <c r="H12" s="9">
        <f>'Chi tiết dự án'!M17</f>
        <v>0</v>
      </c>
      <c r="I12" s="67">
        <f>H12/G12</f>
        <v>0</v>
      </c>
    </row>
  </sheetData>
  <mergeCells count="15">
    <mergeCell ref="J4:J6"/>
    <mergeCell ref="K4:K6"/>
    <mergeCell ref="A1:I1"/>
    <mergeCell ref="G3:I3"/>
    <mergeCell ref="H4:H6"/>
    <mergeCell ref="I4:I6"/>
    <mergeCell ref="D5:D6"/>
    <mergeCell ref="A2:I2"/>
    <mergeCell ref="A4:A6"/>
    <mergeCell ref="B4:B6"/>
    <mergeCell ref="C4:C6"/>
    <mergeCell ref="D4:E4"/>
    <mergeCell ref="F4:F6"/>
    <mergeCell ref="G4:G6"/>
    <mergeCell ref="E5:E6"/>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4"/>
  <sheetViews>
    <sheetView topLeftCell="A4" workbookViewId="0">
      <selection activeCell="E12" sqref="E12"/>
    </sheetView>
  </sheetViews>
  <sheetFormatPr defaultRowHeight="14.4"/>
  <cols>
    <col min="1" max="1" width="6.44140625" customWidth="1"/>
    <col min="2" max="2" width="33.44140625" customWidth="1"/>
    <col min="3" max="3" width="9.6640625" customWidth="1"/>
    <col min="4" max="4" width="20.33203125" customWidth="1"/>
    <col min="5" max="6" width="12.6640625" customWidth="1"/>
    <col min="7" max="7" width="12.88671875" customWidth="1"/>
    <col min="8" max="8" width="13" customWidth="1"/>
    <col min="9" max="9" width="8.5546875" customWidth="1"/>
  </cols>
  <sheetData>
    <row r="1" spans="1:9" ht="40.5" customHeight="1">
      <c r="A1" s="156" t="s">
        <v>120</v>
      </c>
      <c r="B1" s="156"/>
      <c r="C1" s="156"/>
      <c r="D1" s="156"/>
      <c r="E1" s="156"/>
      <c r="F1" s="156"/>
      <c r="G1" s="156"/>
      <c r="H1" s="156"/>
      <c r="I1" s="156"/>
    </row>
    <row r="2" spans="1:9" ht="39.75" customHeight="1">
      <c r="A2" s="156" t="s">
        <v>121</v>
      </c>
      <c r="B2" s="156"/>
      <c r="C2" s="156"/>
      <c r="D2" s="156"/>
      <c r="E2" s="156"/>
      <c r="F2" s="156"/>
      <c r="G2" s="156"/>
      <c r="H2" s="156"/>
      <c r="I2" s="156"/>
    </row>
    <row r="3" spans="1:9" ht="24" customHeight="1">
      <c r="G3" s="157" t="s">
        <v>116</v>
      </c>
      <c r="H3" s="157"/>
      <c r="I3" s="157"/>
    </row>
    <row r="4" spans="1:9">
      <c r="A4" s="165" t="s">
        <v>0</v>
      </c>
      <c r="B4" s="165" t="s">
        <v>1</v>
      </c>
      <c r="C4" s="165" t="s">
        <v>2</v>
      </c>
      <c r="D4" s="166" t="s">
        <v>3</v>
      </c>
      <c r="E4" s="166"/>
      <c r="F4" s="165" t="s">
        <v>17</v>
      </c>
      <c r="G4" s="165" t="s">
        <v>4</v>
      </c>
      <c r="H4" s="158" t="s">
        <v>114</v>
      </c>
      <c r="I4" s="158" t="s">
        <v>115</v>
      </c>
    </row>
    <row r="5" spans="1:9" ht="25.5" customHeight="1">
      <c r="A5" s="165"/>
      <c r="B5" s="165"/>
      <c r="C5" s="165"/>
      <c r="D5" s="165" t="s">
        <v>5</v>
      </c>
      <c r="E5" s="163" t="s">
        <v>6</v>
      </c>
      <c r="F5" s="165"/>
      <c r="G5" s="165"/>
      <c r="H5" s="159"/>
      <c r="I5" s="159"/>
    </row>
    <row r="6" spans="1:9" ht="42.75" customHeight="1">
      <c r="A6" s="165"/>
      <c r="B6" s="165"/>
      <c r="C6" s="165"/>
      <c r="D6" s="165"/>
      <c r="E6" s="164"/>
      <c r="F6" s="165"/>
      <c r="G6" s="165"/>
      <c r="H6" s="160"/>
      <c r="I6" s="160"/>
    </row>
    <row r="7" spans="1:9">
      <c r="A7" s="4">
        <v>1</v>
      </c>
      <c r="B7" s="4">
        <v>2</v>
      </c>
      <c r="C7" s="4">
        <v>3</v>
      </c>
      <c r="D7" s="4">
        <v>4</v>
      </c>
      <c r="E7" s="4">
        <v>5</v>
      </c>
      <c r="F7" s="4">
        <v>7</v>
      </c>
      <c r="G7" s="4">
        <v>8</v>
      </c>
      <c r="H7" s="4">
        <v>9</v>
      </c>
      <c r="I7" s="4">
        <v>10</v>
      </c>
    </row>
    <row r="8" spans="1:9">
      <c r="A8" s="30"/>
      <c r="B8" s="31" t="s">
        <v>25</v>
      </c>
      <c r="C8" s="33"/>
      <c r="D8" s="49"/>
      <c r="E8" s="40">
        <f>E9+E10</f>
        <v>84965</v>
      </c>
      <c r="F8" s="40">
        <f>F9+F10</f>
        <v>22256</v>
      </c>
      <c r="G8" s="40">
        <f>G9+G10</f>
        <v>20176</v>
      </c>
      <c r="H8" s="40">
        <f>H9+H10</f>
        <v>374</v>
      </c>
      <c r="I8" s="61">
        <f t="shared" ref="I8:I13" si="0">H8/G8</f>
        <v>1.8536875495638382E-2</v>
      </c>
    </row>
    <row r="9" spans="1:9">
      <c r="A9" s="35"/>
      <c r="B9" s="35" t="s">
        <v>26</v>
      </c>
      <c r="C9" s="34"/>
      <c r="D9" s="50"/>
      <c r="E9" s="34">
        <f t="shared" ref="E9:G10" si="1">E12</f>
        <v>57214</v>
      </c>
      <c r="F9" s="36">
        <f t="shared" si="1"/>
        <v>16123</v>
      </c>
      <c r="G9" s="36">
        <f t="shared" si="1"/>
        <v>12600</v>
      </c>
      <c r="H9" s="36">
        <f>H12</f>
        <v>374</v>
      </c>
      <c r="I9" s="61">
        <f t="shared" si="0"/>
        <v>2.9682539682539682E-2</v>
      </c>
    </row>
    <row r="10" spans="1:9">
      <c r="A10" s="35"/>
      <c r="B10" s="35" t="s">
        <v>27</v>
      </c>
      <c r="C10" s="34"/>
      <c r="D10" s="50"/>
      <c r="E10" s="34">
        <f t="shared" si="1"/>
        <v>27751</v>
      </c>
      <c r="F10" s="36">
        <f t="shared" si="1"/>
        <v>6133</v>
      </c>
      <c r="G10" s="36">
        <f t="shared" si="1"/>
        <v>7576</v>
      </c>
      <c r="H10" s="36">
        <f>H13</f>
        <v>0</v>
      </c>
      <c r="I10" s="61">
        <f t="shared" si="0"/>
        <v>0</v>
      </c>
    </row>
    <row r="11" spans="1:9" ht="62.4">
      <c r="A11" s="11">
        <v>5</v>
      </c>
      <c r="B11" s="15" t="s">
        <v>28</v>
      </c>
      <c r="C11" s="11" t="s">
        <v>29</v>
      </c>
      <c r="D11" s="47" t="s">
        <v>30</v>
      </c>
      <c r="E11" s="16">
        <f>E12+E13</f>
        <v>84965</v>
      </c>
      <c r="F11" s="16">
        <f>F12+F13</f>
        <v>22256</v>
      </c>
      <c r="G11" s="13">
        <f>G12+G13</f>
        <v>20176</v>
      </c>
      <c r="H11" s="13">
        <f>H12+H13</f>
        <v>374</v>
      </c>
      <c r="I11" s="67">
        <f t="shared" si="0"/>
        <v>1.8536875495638382E-2</v>
      </c>
    </row>
    <row r="12" spans="1:9" ht="15.6">
      <c r="A12" s="11"/>
      <c r="B12" s="17" t="s">
        <v>26</v>
      </c>
      <c r="C12" s="11"/>
      <c r="D12" s="47"/>
      <c r="E12" s="18">
        <v>57214</v>
      </c>
      <c r="F12" s="19">
        <v>16123</v>
      </c>
      <c r="G12" s="20">
        <f>'Chi tiết dự án'!J22</f>
        <v>12600</v>
      </c>
      <c r="H12" s="20">
        <f>'Chi tiết dự án'!M22</f>
        <v>374</v>
      </c>
      <c r="I12" s="67">
        <f t="shared" si="0"/>
        <v>2.9682539682539682E-2</v>
      </c>
    </row>
    <row r="13" spans="1:9" ht="15.6">
      <c r="A13" s="11"/>
      <c r="B13" s="17" t="s">
        <v>27</v>
      </c>
      <c r="C13" s="11"/>
      <c r="D13" s="47"/>
      <c r="E13" s="20">
        <v>27751</v>
      </c>
      <c r="F13" s="19">
        <v>6133</v>
      </c>
      <c r="G13" s="20">
        <f>'Chi tiết dự án'!J23</f>
        <v>7576</v>
      </c>
      <c r="H13" s="20">
        <f>'Chi tiết dự án'!M23</f>
        <v>0</v>
      </c>
      <c r="I13" s="67">
        <f t="shared" si="0"/>
        <v>0</v>
      </c>
    </row>
    <row r="14" spans="1:9">
      <c r="I14" s="68"/>
    </row>
  </sheetData>
  <mergeCells count="13">
    <mergeCell ref="A1:I1"/>
    <mergeCell ref="A2:I2"/>
    <mergeCell ref="G3:I3"/>
    <mergeCell ref="H4:H6"/>
    <mergeCell ref="I4:I6"/>
    <mergeCell ref="D5:D6"/>
    <mergeCell ref="A4:A6"/>
    <mergeCell ref="B4:B6"/>
    <mergeCell ref="C4:C6"/>
    <mergeCell ref="D4:E4"/>
    <mergeCell ref="F4:F6"/>
    <mergeCell ref="G4:G6"/>
    <mergeCell ref="E5:E6"/>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1"/>
  <sheetViews>
    <sheetView workbookViewId="0">
      <selection activeCell="H11" sqref="H11"/>
    </sheetView>
  </sheetViews>
  <sheetFormatPr defaultRowHeight="14.4"/>
  <cols>
    <col min="1" max="1" width="6.44140625" customWidth="1"/>
    <col min="2" max="2" width="33.44140625" customWidth="1"/>
    <col min="3" max="3" width="9.6640625" customWidth="1"/>
    <col min="4" max="4" width="20.33203125" customWidth="1"/>
    <col min="5" max="6" width="12.6640625" customWidth="1"/>
    <col min="7" max="7" width="12.88671875" customWidth="1"/>
    <col min="8" max="8" width="13" customWidth="1"/>
    <col min="9" max="9" width="8.5546875" customWidth="1"/>
  </cols>
  <sheetData>
    <row r="1" spans="1:9" ht="27.75" customHeight="1">
      <c r="A1" s="156" t="s">
        <v>123</v>
      </c>
      <c r="B1" s="156"/>
      <c r="C1" s="156"/>
      <c r="D1" s="156"/>
      <c r="E1" s="156"/>
      <c r="F1" s="156"/>
      <c r="G1" s="156"/>
      <c r="H1" s="156"/>
      <c r="I1" s="156"/>
    </row>
    <row r="2" spans="1:9" s="3" customFormat="1" ht="25.5" customHeight="1">
      <c r="A2" s="156" t="s">
        <v>124</v>
      </c>
      <c r="B2" s="156"/>
      <c r="C2" s="156"/>
      <c r="D2" s="156"/>
      <c r="E2" s="156"/>
      <c r="F2" s="156"/>
      <c r="G2" s="156"/>
      <c r="H2" s="156"/>
      <c r="I2" s="156"/>
    </row>
    <row r="3" spans="1:9" s="3" customFormat="1" ht="13.5" customHeight="1">
      <c r="A3"/>
      <c r="B3"/>
      <c r="C3"/>
      <c r="D3"/>
      <c r="E3"/>
      <c r="F3"/>
      <c r="G3" s="157" t="s">
        <v>116</v>
      </c>
      <c r="H3" s="157"/>
      <c r="I3" s="157"/>
    </row>
    <row r="4" spans="1:9" ht="32.25" customHeight="1">
      <c r="A4" s="165" t="s">
        <v>0</v>
      </c>
      <c r="B4" s="165" t="s">
        <v>1</v>
      </c>
      <c r="C4" s="165" t="s">
        <v>2</v>
      </c>
      <c r="D4" s="166" t="s">
        <v>3</v>
      </c>
      <c r="E4" s="166"/>
      <c r="F4" s="165" t="s">
        <v>17</v>
      </c>
      <c r="G4" s="165" t="s">
        <v>4</v>
      </c>
      <c r="H4" s="158" t="s">
        <v>114</v>
      </c>
      <c r="I4" s="158" t="s">
        <v>115</v>
      </c>
    </row>
    <row r="5" spans="1:9" ht="15" customHeight="1">
      <c r="A5" s="165"/>
      <c r="B5" s="165"/>
      <c r="C5" s="165"/>
      <c r="D5" s="165" t="s">
        <v>5</v>
      </c>
      <c r="E5" s="163" t="s">
        <v>6</v>
      </c>
      <c r="F5" s="165"/>
      <c r="G5" s="165"/>
      <c r="H5" s="159"/>
      <c r="I5" s="159"/>
    </row>
    <row r="6" spans="1:9" ht="42.75" customHeight="1">
      <c r="A6" s="165"/>
      <c r="B6" s="165"/>
      <c r="C6" s="165"/>
      <c r="D6" s="165"/>
      <c r="E6" s="164"/>
      <c r="F6" s="165"/>
      <c r="G6" s="165"/>
      <c r="H6" s="160"/>
      <c r="I6" s="160"/>
    </row>
    <row r="7" spans="1:9" ht="27.6">
      <c r="A7" s="41"/>
      <c r="B7" s="31" t="s">
        <v>32</v>
      </c>
      <c r="C7" s="33"/>
      <c r="D7" s="49"/>
      <c r="E7" s="40">
        <f>SUM(E8:E11)</f>
        <v>253955</v>
      </c>
      <c r="F7" s="40">
        <f>SUM(F8:F11)</f>
        <v>18000</v>
      </c>
      <c r="G7" s="40">
        <f>SUM(G8:G11)</f>
        <v>63370</v>
      </c>
      <c r="H7" s="40">
        <f>H8+H9+H10+H11</f>
        <v>12260</v>
      </c>
      <c r="I7" s="60">
        <f>H7/G7</f>
        <v>0.19346694019252011</v>
      </c>
    </row>
    <row r="8" spans="1:9" ht="62.4">
      <c r="A8" s="5">
        <v>6</v>
      </c>
      <c r="B8" s="14" t="s">
        <v>36</v>
      </c>
      <c r="C8" s="11" t="s">
        <v>37</v>
      </c>
      <c r="D8" s="47" t="s">
        <v>38</v>
      </c>
      <c r="E8" s="13">
        <v>99058</v>
      </c>
      <c r="F8" s="8">
        <v>10500</v>
      </c>
      <c r="G8" s="13">
        <f>'Chi tiết dự án'!J26</f>
        <v>40000</v>
      </c>
      <c r="H8" s="13">
        <f>'Chi tiết dự án'!M26</f>
        <v>12260</v>
      </c>
      <c r="I8" s="60">
        <f>H8/G8</f>
        <v>0.30649999999999999</v>
      </c>
    </row>
    <row r="9" spans="1:9" ht="31.2">
      <c r="A9" s="5">
        <v>7</v>
      </c>
      <c r="B9" s="21" t="s">
        <v>39</v>
      </c>
      <c r="C9" s="11" t="s">
        <v>40</v>
      </c>
      <c r="D9" s="47" t="s">
        <v>41</v>
      </c>
      <c r="E9" s="13">
        <v>99168</v>
      </c>
      <c r="F9" s="8">
        <v>1000</v>
      </c>
      <c r="G9" s="13">
        <f>'Chi tiết dự án'!J27</f>
        <v>20000</v>
      </c>
      <c r="H9" s="13">
        <f>'Chi tiết dự án'!M28</f>
        <v>0</v>
      </c>
      <c r="I9" s="60">
        <f>H9/G9</f>
        <v>0</v>
      </c>
    </row>
    <row r="10" spans="1:9" ht="62.4">
      <c r="A10" s="5">
        <v>8</v>
      </c>
      <c r="B10" s="6" t="s">
        <v>84</v>
      </c>
      <c r="C10" s="10" t="s">
        <v>69</v>
      </c>
      <c r="D10" s="47" t="s">
        <v>85</v>
      </c>
      <c r="E10" s="8">
        <v>45000</v>
      </c>
      <c r="F10" s="8">
        <v>0</v>
      </c>
      <c r="G10" s="8">
        <f>'Chi tiết dự án'!J28</f>
        <v>1000</v>
      </c>
      <c r="H10" s="8">
        <f>'Chi tiết dự án'!M28</f>
        <v>0</v>
      </c>
      <c r="I10" s="60">
        <f>H10/G10</f>
        <v>0</v>
      </c>
    </row>
    <row r="11" spans="1:9" ht="46.8">
      <c r="A11" s="5">
        <v>9</v>
      </c>
      <c r="B11" s="6" t="s">
        <v>33</v>
      </c>
      <c r="C11" s="10" t="s">
        <v>34</v>
      </c>
      <c r="D11" s="47" t="s">
        <v>35</v>
      </c>
      <c r="E11" s="8">
        <v>10729</v>
      </c>
      <c r="F11" s="8">
        <v>6500</v>
      </c>
      <c r="G11" s="8">
        <f>'Chi tiết dự án'!J29</f>
        <v>2370</v>
      </c>
      <c r="H11" s="8">
        <f>'Chi tiết dự án'!M29</f>
        <v>0</v>
      </c>
      <c r="I11" s="60">
        <f>H11/G11</f>
        <v>0</v>
      </c>
    </row>
  </sheetData>
  <mergeCells count="13">
    <mergeCell ref="H4:H6"/>
    <mergeCell ref="I4:I6"/>
    <mergeCell ref="D5:D6"/>
    <mergeCell ref="A1:I1"/>
    <mergeCell ref="A2:I2"/>
    <mergeCell ref="G3:I3"/>
    <mergeCell ref="A4:A6"/>
    <mergeCell ref="B4:B6"/>
    <mergeCell ref="C4:C6"/>
    <mergeCell ref="D4:E4"/>
    <mergeCell ref="F4:F6"/>
    <mergeCell ref="G4:G6"/>
    <mergeCell ref="E5:E6"/>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0"/>
  <sheetViews>
    <sheetView topLeftCell="A4" workbookViewId="0">
      <selection activeCell="G10" sqref="G10"/>
    </sheetView>
  </sheetViews>
  <sheetFormatPr defaultRowHeight="14.4"/>
  <cols>
    <col min="1" max="1" width="6.44140625" customWidth="1"/>
    <col min="2" max="2" width="33.44140625" customWidth="1"/>
    <col min="3" max="3" width="9.6640625" customWidth="1"/>
    <col min="4" max="4" width="20.33203125" customWidth="1"/>
    <col min="5" max="6" width="12.6640625" customWidth="1"/>
    <col min="7" max="7" width="12.88671875" customWidth="1"/>
    <col min="8" max="8" width="13" customWidth="1"/>
    <col min="9" max="9" width="8.5546875" customWidth="1"/>
  </cols>
  <sheetData>
    <row r="1" spans="1:9" ht="20.25" customHeight="1">
      <c r="A1" s="156" t="s">
        <v>132</v>
      </c>
      <c r="B1" s="156"/>
      <c r="C1" s="156"/>
      <c r="D1" s="156"/>
      <c r="E1" s="156"/>
      <c r="F1" s="156"/>
      <c r="G1" s="156"/>
      <c r="H1" s="156"/>
      <c r="I1" s="156"/>
    </row>
    <row r="2" spans="1:9" ht="20.25" customHeight="1">
      <c r="A2" s="156" t="s">
        <v>125</v>
      </c>
      <c r="B2" s="156"/>
      <c r="C2" s="156"/>
      <c r="D2" s="156"/>
      <c r="E2" s="156"/>
      <c r="F2" s="156"/>
      <c r="G2" s="156"/>
      <c r="H2" s="156"/>
      <c r="I2" s="156"/>
    </row>
    <row r="3" spans="1:9" ht="20.25" customHeight="1">
      <c r="G3" s="157" t="s">
        <v>116</v>
      </c>
      <c r="H3" s="157"/>
      <c r="I3" s="157"/>
    </row>
    <row r="4" spans="1:9" ht="36" customHeight="1">
      <c r="A4" s="165" t="s">
        <v>0</v>
      </c>
      <c r="B4" s="165" t="s">
        <v>1</v>
      </c>
      <c r="C4" s="165" t="s">
        <v>2</v>
      </c>
      <c r="D4" s="166" t="s">
        <v>3</v>
      </c>
      <c r="E4" s="166"/>
      <c r="F4" s="165" t="s">
        <v>17</v>
      </c>
      <c r="G4" s="165" t="s">
        <v>4</v>
      </c>
      <c r="H4" s="158" t="s">
        <v>114</v>
      </c>
      <c r="I4" s="158" t="s">
        <v>115</v>
      </c>
    </row>
    <row r="5" spans="1:9" ht="29.25" customHeight="1">
      <c r="A5" s="165"/>
      <c r="B5" s="165"/>
      <c r="C5" s="165"/>
      <c r="D5" s="165" t="s">
        <v>5</v>
      </c>
      <c r="E5" s="163" t="s">
        <v>6</v>
      </c>
      <c r="F5" s="165"/>
      <c r="G5" s="165"/>
      <c r="H5" s="159"/>
      <c r="I5" s="159"/>
    </row>
    <row r="6" spans="1:9" ht="42.75" customHeight="1">
      <c r="A6" s="165"/>
      <c r="B6" s="165"/>
      <c r="C6" s="165"/>
      <c r="D6" s="165"/>
      <c r="E6" s="164"/>
      <c r="F6" s="165"/>
      <c r="G6" s="165"/>
      <c r="H6" s="160"/>
      <c r="I6" s="160"/>
    </row>
    <row r="7" spans="1:9" ht="16.5" customHeight="1">
      <c r="A7" s="41"/>
      <c r="B7" s="42" t="s">
        <v>43</v>
      </c>
      <c r="C7" s="38"/>
      <c r="D7" s="51"/>
      <c r="E7" s="40">
        <f>E10+E13+E14+E15+E16+E17+E19</f>
        <v>382248</v>
      </c>
      <c r="F7" s="40">
        <f>F10+F13+F14+F15+F16+F17+F19</f>
        <v>91464</v>
      </c>
      <c r="G7" s="40">
        <f>G10+G13+G14+G15+G16+G17+G19+G18</f>
        <v>77965</v>
      </c>
      <c r="H7" s="40">
        <f>H8+H9</f>
        <v>11820</v>
      </c>
      <c r="I7" s="61">
        <f>H7/G7</f>
        <v>0.15160649009170782</v>
      </c>
    </row>
    <row r="8" spans="1:9" ht="16.5" customHeight="1">
      <c r="A8" s="35"/>
      <c r="B8" s="35" t="s">
        <v>26</v>
      </c>
      <c r="C8" s="36"/>
      <c r="D8" s="52"/>
      <c r="E8" s="36">
        <f>E7-E9</f>
        <v>202067</v>
      </c>
      <c r="F8" s="36">
        <f>F7-F9</f>
        <v>22358</v>
      </c>
      <c r="G8" s="36">
        <f>G7-G9</f>
        <v>77965</v>
      </c>
      <c r="H8" s="36">
        <f>H14+H19+H13+H11+H15+H16+H17</f>
        <v>11820</v>
      </c>
      <c r="I8" s="69">
        <f t="shared" ref="I8:I19" si="0">H8/G8</f>
        <v>0.15160649009170782</v>
      </c>
    </row>
    <row r="9" spans="1:9" ht="16.5" customHeight="1">
      <c r="A9" s="35"/>
      <c r="B9" s="35" t="s">
        <v>27</v>
      </c>
      <c r="C9" s="36"/>
      <c r="D9" s="52"/>
      <c r="E9" s="36">
        <f>E12</f>
        <v>180181</v>
      </c>
      <c r="F9" s="36">
        <f>F12</f>
        <v>69106</v>
      </c>
      <c r="G9" s="36">
        <f>G12</f>
        <v>0</v>
      </c>
      <c r="H9" s="36">
        <f>H12</f>
        <v>0</v>
      </c>
      <c r="I9" s="69">
        <v>0</v>
      </c>
    </row>
    <row r="10" spans="1:9" ht="140.4">
      <c r="A10" s="5">
        <v>10</v>
      </c>
      <c r="B10" s="15" t="s">
        <v>47</v>
      </c>
      <c r="C10" s="11" t="s">
        <v>48</v>
      </c>
      <c r="D10" s="47" t="s">
        <v>49</v>
      </c>
      <c r="E10" s="16">
        <f>E11+E12</f>
        <v>185894</v>
      </c>
      <c r="F10" s="16">
        <f>F11+F12</f>
        <v>73714</v>
      </c>
      <c r="G10" s="16">
        <f>G11+G12</f>
        <v>626</v>
      </c>
      <c r="H10" s="16">
        <f>H11+H12</f>
        <v>423</v>
      </c>
      <c r="I10" s="67">
        <f t="shared" si="0"/>
        <v>0.67571884984025554</v>
      </c>
    </row>
    <row r="11" spans="1:9" ht="15.6">
      <c r="A11" s="5"/>
      <c r="B11" s="17" t="s">
        <v>26</v>
      </c>
      <c r="C11" s="11"/>
      <c r="D11" s="47"/>
      <c r="E11" s="20">
        <v>5713</v>
      </c>
      <c r="F11" s="19">
        <v>4608</v>
      </c>
      <c r="G11" s="20">
        <f>'Chi tiết dự án'!J34</f>
        <v>626</v>
      </c>
      <c r="H11" s="20">
        <f>'Chi tiết dự án'!M34</f>
        <v>423</v>
      </c>
      <c r="I11" s="67">
        <f t="shared" si="0"/>
        <v>0.67571884984025554</v>
      </c>
    </row>
    <row r="12" spans="1:9" ht="15.6">
      <c r="A12" s="5"/>
      <c r="B12" s="17" t="s">
        <v>27</v>
      </c>
      <c r="C12" s="11"/>
      <c r="D12" s="47"/>
      <c r="E12" s="20">
        <v>180181</v>
      </c>
      <c r="F12" s="19">
        <v>69106</v>
      </c>
      <c r="G12" s="20">
        <f>'Chi tiết dự án'!J35</f>
        <v>0</v>
      </c>
      <c r="H12" s="20">
        <f>'Chi tiết dự án'!M35</f>
        <v>0</v>
      </c>
      <c r="I12" s="67">
        <v>0</v>
      </c>
    </row>
    <row r="13" spans="1:9" ht="46.8">
      <c r="A13" s="5">
        <v>11</v>
      </c>
      <c r="B13" s="22" t="s">
        <v>50</v>
      </c>
      <c r="C13" s="11" t="s">
        <v>37</v>
      </c>
      <c r="D13" s="47" t="s">
        <v>53</v>
      </c>
      <c r="E13" s="13">
        <v>14500</v>
      </c>
      <c r="F13" s="8">
        <v>6700</v>
      </c>
      <c r="G13" s="13">
        <f>'Chi tiết dự án'!J36</f>
        <v>7500</v>
      </c>
      <c r="H13" s="13">
        <f>'Chi tiết dự án'!M36</f>
        <v>0</v>
      </c>
      <c r="I13" s="67">
        <f t="shared" si="0"/>
        <v>0</v>
      </c>
    </row>
    <row r="14" spans="1:9" ht="78">
      <c r="A14" s="5">
        <v>12</v>
      </c>
      <c r="B14" s="14" t="s">
        <v>51</v>
      </c>
      <c r="C14" s="11" t="s">
        <v>37</v>
      </c>
      <c r="D14" s="47" t="s">
        <v>54</v>
      </c>
      <c r="E14" s="23">
        <v>33866</v>
      </c>
      <c r="F14" s="8">
        <v>1050</v>
      </c>
      <c r="G14" s="13">
        <f>'Chi tiết dự án'!J37</f>
        <v>25000</v>
      </c>
      <c r="H14" s="13">
        <f>'Chi tiết dự án'!M37</f>
        <v>7253</v>
      </c>
      <c r="I14" s="67">
        <f t="shared" si="0"/>
        <v>0.29011999999999999</v>
      </c>
    </row>
    <row r="15" spans="1:9" ht="46.8">
      <c r="A15" s="5">
        <v>13</v>
      </c>
      <c r="B15" s="14" t="s">
        <v>52</v>
      </c>
      <c r="C15" s="11" t="s">
        <v>37</v>
      </c>
      <c r="D15" s="47" t="s">
        <v>55</v>
      </c>
      <c r="E15" s="23">
        <v>16200</v>
      </c>
      <c r="F15" s="8">
        <v>6500</v>
      </c>
      <c r="G15" s="13">
        <f>'Chi tiết dự án'!J38</f>
        <v>7300</v>
      </c>
      <c r="H15" s="13">
        <f>'Chi tiết dự án'!M38</f>
        <v>3061</v>
      </c>
      <c r="I15" s="67">
        <f t="shared" si="0"/>
        <v>0.4193150684931507</v>
      </c>
    </row>
    <row r="16" spans="1:9" ht="62.4">
      <c r="A16" s="5">
        <v>14</v>
      </c>
      <c r="B16" s="21" t="s">
        <v>56</v>
      </c>
      <c r="C16" s="11" t="s">
        <v>40</v>
      </c>
      <c r="D16" s="47" t="s">
        <v>59</v>
      </c>
      <c r="E16" s="13">
        <v>57435</v>
      </c>
      <c r="F16" s="8">
        <v>500</v>
      </c>
      <c r="G16" s="13">
        <f>'Chi tiết dự án'!J39</f>
        <v>11000</v>
      </c>
      <c r="H16" s="13">
        <f>'Chi tiết dự án'!M39</f>
        <v>491</v>
      </c>
      <c r="I16" s="67">
        <f t="shared" si="0"/>
        <v>4.4636363636363634E-2</v>
      </c>
    </row>
    <row r="17" spans="1:9" ht="46.8">
      <c r="A17" s="5">
        <v>15</v>
      </c>
      <c r="B17" s="21" t="s">
        <v>57</v>
      </c>
      <c r="C17" s="11" t="s">
        <v>40</v>
      </c>
      <c r="D17" s="47" t="s">
        <v>60</v>
      </c>
      <c r="E17" s="13">
        <v>57962</v>
      </c>
      <c r="F17" s="8">
        <v>500</v>
      </c>
      <c r="G17" s="13">
        <f>'Chi tiết dự án'!J40</f>
        <v>12000</v>
      </c>
      <c r="H17" s="13">
        <f>'Chi tiết dự án'!M40</f>
        <v>316</v>
      </c>
      <c r="I17" s="67">
        <f t="shared" si="0"/>
        <v>2.6333333333333334E-2</v>
      </c>
    </row>
    <row r="18" spans="1:9" ht="46.8">
      <c r="A18" s="5">
        <v>16</v>
      </c>
      <c r="B18" s="21" t="s">
        <v>150</v>
      </c>
      <c r="C18" s="11"/>
      <c r="D18" s="47"/>
      <c r="E18" s="13">
        <v>277000</v>
      </c>
      <c r="F18" s="8">
        <v>200</v>
      </c>
      <c r="G18" s="13">
        <f>'Chi tiết dự án'!J41</f>
        <v>2117</v>
      </c>
      <c r="H18" s="13">
        <f>'Chi tiết dự án'!M41</f>
        <v>0</v>
      </c>
      <c r="I18" s="67">
        <f t="shared" si="0"/>
        <v>0</v>
      </c>
    </row>
    <row r="19" spans="1:9" ht="46.8">
      <c r="A19" s="5">
        <v>17</v>
      </c>
      <c r="B19" s="6" t="s">
        <v>44</v>
      </c>
      <c r="C19" s="10" t="s">
        <v>45</v>
      </c>
      <c r="D19" s="47" t="s">
        <v>46</v>
      </c>
      <c r="E19" s="8">
        <v>16391</v>
      </c>
      <c r="F19" s="8">
        <v>2500</v>
      </c>
      <c r="G19" s="13">
        <f>'Chi tiết dự án'!J42</f>
        <v>12422</v>
      </c>
      <c r="H19" s="13">
        <f>'Chi tiết dự án'!M42</f>
        <v>276</v>
      </c>
      <c r="I19" s="67">
        <f t="shared" si="0"/>
        <v>2.2218644340685881E-2</v>
      </c>
    </row>
    <row r="20" spans="1:9" ht="46.8" hidden="1">
      <c r="A20" s="5">
        <v>8</v>
      </c>
      <c r="B20" s="21" t="s">
        <v>58</v>
      </c>
      <c r="C20" s="11" t="s">
        <v>40</v>
      </c>
      <c r="D20" s="11" t="s">
        <v>61</v>
      </c>
      <c r="E20" s="13">
        <v>49000</v>
      </c>
      <c r="F20" s="24">
        <v>0</v>
      </c>
      <c r="G20" s="13">
        <v>10000</v>
      </c>
      <c r="H20" s="13"/>
      <c r="I20" s="13"/>
    </row>
  </sheetData>
  <mergeCells count="13">
    <mergeCell ref="H4:H6"/>
    <mergeCell ref="I4:I6"/>
    <mergeCell ref="D5:D6"/>
    <mergeCell ref="A1:I1"/>
    <mergeCell ref="A2:I2"/>
    <mergeCell ref="G3:I3"/>
    <mergeCell ref="A4:A6"/>
    <mergeCell ref="B4:B6"/>
    <mergeCell ref="C4:C6"/>
    <mergeCell ref="D4:E4"/>
    <mergeCell ref="F4:F6"/>
    <mergeCell ref="G4:G6"/>
    <mergeCell ref="E5:E6"/>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
  <sheetViews>
    <sheetView workbookViewId="0">
      <selection activeCell="H8" sqref="H8"/>
    </sheetView>
  </sheetViews>
  <sheetFormatPr defaultRowHeight="14.4"/>
  <cols>
    <col min="1" max="1" width="6.44140625" customWidth="1"/>
    <col min="2" max="2" width="33.44140625" customWidth="1"/>
    <col min="3" max="3" width="9.6640625" customWidth="1"/>
    <col min="4" max="4" width="20.33203125" customWidth="1"/>
    <col min="5" max="6" width="12.6640625" customWidth="1"/>
    <col min="7" max="7" width="12.88671875" customWidth="1"/>
    <col min="8" max="8" width="13" customWidth="1"/>
    <col min="9" max="9" width="8.5546875" customWidth="1"/>
  </cols>
  <sheetData>
    <row r="1" spans="1:9" ht="23.25" customHeight="1">
      <c r="A1" s="156" t="s">
        <v>133</v>
      </c>
      <c r="B1" s="156"/>
      <c r="C1" s="156"/>
      <c r="D1" s="156"/>
      <c r="E1" s="156"/>
      <c r="F1" s="156"/>
      <c r="G1" s="156"/>
      <c r="H1" s="156"/>
      <c r="I1" s="156"/>
    </row>
    <row r="2" spans="1:9" ht="23.25" customHeight="1">
      <c r="A2" s="156" t="s">
        <v>126</v>
      </c>
      <c r="B2" s="156"/>
      <c r="C2" s="156"/>
      <c r="D2" s="156"/>
      <c r="E2" s="156"/>
      <c r="F2" s="156"/>
      <c r="G2" s="156"/>
      <c r="H2" s="156"/>
      <c r="I2" s="156"/>
    </row>
    <row r="3" spans="1:9" ht="23.25" customHeight="1">
      <c r="G3" s="157" t="s">
        <v>116</v>
      </c>
      <c r="H3" s="157"/>
      <c r="I3" s="157"/>
    </row>
    <row r="4" spans="1:9" ht="33" customHeight="1">
      <c r="A4" s="165" t="s">
        <v>0</v>
      </c>
      <c r="B4" s="165" t="s">
        <v>1</v>
      </c>
      <c r="C4" s="165" t="s">
        <v>2</v>
      </c>
      <c r="D4" s="166" t="s">
        <v>3</v>
      </c>
      <c r="E4" s="166"/>
      <c r="F4" s="165" t="s">
        <v>17</v>
      </c>
      <c r="G4" s="165" t="s">
        <v>4</v>
      </c>
      <c r="H4" s="165" t="s">
        <v>114</v>
      </c>
      <c r="I4" s="165" t="s">
        <v>115</v>
      </c>
    </row>
    <row r="5" spans="1:9" ht="33" customHeight="1">
      <c r="A5" s="165"/>
      <c r="B5" s="165"/>
      <c r="C5" s="165"/>
      <c r="D5" s="165" t="s">
        <v>5</v>
      </c>
      <c r="E5" s="163" t="s">
        <v>6</v>
      </c>
      <c r="F5" s="165"/>
      <c r="G5" s="165"/>
      <c r="H5" s="165"/>
      <c r="I5" s="165"/>
    </row>
    <row r="6" spans="1:9" ht="42.75" customHeight="1">
      <c r="A6" s="165"/>
      <c r="B6" s="165"/>
      <c r="C6" s="165"/>
      <c r="D6" s="165"/>
      <c r="E6" s="164"/>
      <c r="F6" s="165"/>
      <c r="G6" s="165"/>
      <c r="H6" s="165"/>
      <c r="I6" s="165"/>
    </row>
    <row r="7" spans="1:9">
      <c r="A7" s="4">
        <v>1</v>
      </c>
      <c r="B7" s="4">
        <v>2</v>
      </c>
      <c r="C7" s="4">
        <v>3</v>
      </c>
      <c r="D7" s="4">
        <v>4</v>
      </c>
      <c r="E7" s="4">
        <v>5</v>
      </c>
      <c r="F7" s="4">
        <v>7</v>
      </c>
      <c r="G7" s="4">
        <v>8</v>
      </c>
      <c r="H7" s="4">
        <v>9</v>
      </c>
      <c r="I7" s="4">
        <v>10</v>
      </c>
    </row>
    <row r="8" spans="1:9" ht="27.75" customHeight="1">
      <c r="A8" s="30" t="s">
        <v>62</v>
      </c>
      <c r="B8" s="31" t="s">
        <v>63</v>
      </c>
      <c r="C8" s="33"/>
      <c r="D8" s="49"/>
      <c r="E8" s="40">
        <f>SUM(E9:E10)</f>
        <v>67756</v>
      </c>
      <c r="F8" s="40">
        <f>SUM(F9:F10)</f>
        <v>29340</v>
      </c>
      <c r="G8" s="40">
        <f>SUM(G9:G10)</f>
        <v>38046</v>
      </c>
      <c r="H8" s="40">
        <f>SUM(H9:H10)</f>
        <v>635</v>
      </c>
      <c r="I8" s="61">
        <f>H8/G8</f>
        <v>1.6690322241497135E-2</v>
      </c>
    </row>
    <row r="9" spans="1:9" ht="62.4">
      <c r="A9" s="5">
        <v>1</v>
      </c>
      <c r="B9" s="6" t="s">
        <v>64</v>
      </c>
      <c r="C9" s="10" t="s">
        <v>65</v>
      </c>
      <c r="D9" s="47" t="s">
        <v>66</v>
      </c>
      <c r="E9" s="23">
        <v>28240</v>
      </c>
      <c r="F9" s="8">
        <v>12340</v>
      </c>
      <c r="G9" s="8">
        <f>'Chi tiết dự án'!J44</f>
        <v>15900</v>
      </c>
      <c r="H9" s="8">
        <f>'Chi tiết dự án'!M44</f>
        <v>212</v>
      </c>
      <c r="I9" s="67">
        <f>H9/G9</f>
        <v>1.3333333333333334E-2</v>
      </c>
    </row>
    <row r="10" spans="1:9" ht="46.8">
      <c r="A10" s="5">
        <v>2</v>
      </c>
      <c r="B10" s="6" t="s">
        <v>67</v>
      </c>
      <c r="C10" s="10" t="s">
        <v>65</v>
      </c>
      <c r="D10" s="47" t="s">
        <v>68</v>
      </c>
      <c r="E10" s="8">
        <v>39516</v>
      </c>
      <c r="F10" s="8">
        <v>17000</v>
      </c>
      <c r="G10" s="8">
        <f>'Chi tiết dự án'!J45</f>
        <v>22146</v>
      </c>
      <c r="H10" s="8">
        <f>'Chi tiết dự án'!M45</f>
        <v>423</v>
      </c>
      <c r="I10" s="67">
        <f>H10/G10</f>
        <v>1.9100514765646167E-2</v>
      </c>
    </row>
  </sheetData>
  <mergeCells count="13">
    <mergeCell ref="H4:H6"/>
    <mergeCell ref="I4:I6"/>
    <mergeCell ref="D5:D6"/>
    <mergeCell ref="A1:I1"/>
    <mergeCell ref="A2:I2"/>
    <mergeCell ref="G3:I3"/>
    <mergeCell ref="A4:A6"/>
    <mergeCell ref="B4:B6"/>
    <mergeCell ref="C4:C6"/>
    <mergeCell ref="D4:E4"/>
    <mergeCell ref="F4:F6"/>
    <mergeCell ref="G4:G6"/>
    <mergeCell ref="E5:E6"/>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9"/>
  <sheetViews>
    <sheetView workbookViewId="0">
      <selection activeCell="G9" sqref="G9"/>
    </sheetView>
  </sheetViews>
  <sheetFormatPr defaultRowHeight="14.4"/>
  <cols>
    <col min="1" max="1" width="6.44140625" customWidth="1"/>
    <col min="2" max="2" width="33.44140625" customWidth="1"/>
    <col min="3" max="3" width="9.6640625" customWidth="1"/>
    <col min="4" max="4" width="20.33203125" customWidth="1"/>
    <col min="5" max="6" width="12.6640625" customWidth="1"/>
    <col min="7" max="7" width="12.88671875" customWidth="1"/>
    <col min="8" max="8" width="13" customWidth="1"/>
    <col min="9" max="9" width="8.5546875" customWidth="1"/>
  </cols>
  <sheetData>
    <row r="1" spans="1:9" ht="22.5" customHeight="1">
      <c r="A1" s="156" t="s">
        <v>134</v>
      </c>
      <c r="B1" s="156"/>
      <c r="C1" s="156"/>
      <c r="D1" s="156"/>
      <c r="E1" s="156"/>
      <c r="F1" s="156"/>
      <c r="G1" s="156"/>
      <c r="H1" s="156"/>
      <c r="I1" s="156"/>
    </row>
    <row r="2" spans="1:9" ht="30.75" customHeight="1">
      <c r="A2" s="167" t="s">
        <v>127</v>
      </c>
      <c r="B2" s="167"/>
      <c r="C2" s="167"/>
      <c r="D2" s="167"/>
      <c r="E2" s="167"/>
      <c r="F2" s="167"/>
      <c r="G2" s="167"/>
      <c r="H2" s="167"/>
      <c r="I2" s="167"/>
    </row>
    <row r="3" spans="1:9" ht="22.5" customHeight="1">
      <c r="G3" s="157" t="s">
        <v>116</v>
      </c>
      <c r="H3" s="157"/>
      <c r="I3" s="157"/>
    </row>
    <row r="4" spans="1:9" ht="39.75" customHeight="1">
      <c r="A4" s="165" t="s">
        <v>0</v>
      </c>
      <c r="B4" s="165" t="s">
        <v>1</v>
      </c>
      <c r="C4" s="165" t="s">
        <v>2</v>
      </c>
      <c r="D4" s="166" t="s">
        <v>3</v>
      </c>
      <c r="E4" s="166"/>
      <c r="F4" s="165" t="s">
        <v>17</v>
      </c>
      <c r="G4" s="165" t="s">
        <v>4</v>
      </c>
      <c r="H4" s="158" t="s">
        <v>114</v>
      </c>
      <c r="I4" s="158" t="s">
        <v>115</v>
      </c>
    </row>
    <row r="5" spans="1:9" ht="39.75" customHeight="1">
      <c r="A5" s="165"/>
      <c r="B5" s="165"/>
      <c r="C5" s="165"/>
      <c r="D5" s="165" t="s">
        <v>5</v>
      </c>
      <c r="E5" s="163" t="s">
        <v>6</v>
      </c>
      <c r="F5" s="165"/>
      <c r="G5" s="165"/>
      <c r="H5" s="159"/>
      <c r="I5" s="159"/>
    </row>
    <row r="6" spans="1:9" ht="42.75" customHeight="1">
      <c r="A6" s="165"/>
      <c r="B6" s="165"/>
      <c r="C6" s="165"/>
      <c r="D6" s="165"/>
      <c r="E6" s="164"/>
      <c r="F6" s="165"/>
      <c r="G6" s="165"/>
      <c r="H6" s="160"/>
      <c r="I6" s="160"/>
    </row>
    <row r="7" spans="1:9">
      <c r="A7" s="4">
        <v>1</v>
      </c>
      <c r="B7" s="4">
        <v>2</v>
      </c>
      <c r="C7" s="4">
        <v>3</v>
      </c>
      <c r="D7" s="4">
        <v>4</v>
      </c>
      <c r="E7" s="4">
        <v>5</v>
      </c>
      <c r="F7" s="4">
        <v>7</v>
      </c>
      <c r="G7" s="4">
        <v>8</v>
      </c>
      <c r="H7" s="4">
        <v>9</v>
      </c>
      <c r="I7" s="4">
        <v>10</v>
      </c>
    </row>
    <row r="8" spans="1:9">
      <c r="A8" s="30"/>
      <c r="B8" s="31" t="s">
        <v>71</v>
      </c>
      <c r="C8" s="38"/>
      <c r="D8" s="51"/>
      <c r="E8" s="40">
        <f>E9</f>
        <v>30008</v>
      </c>
      <c r="F8" s="40">
        <f>F9</f>
        <v>20683</v>
      </c>
      <c r="G8" s="40">
        <f>G9</f>
        <v>750</v>
      </c>
      <c r="H8" s="40">
        <f>H9</f>
        <v>0</v>
      </c>
      <c r="I8" s="61">
        <f>H8/G8</f>
        <v>0</v>
      </c>
    </row>
    <row r="9" spans="1:9" ht="36">
      <c r="A9" s="5">
        <v>1</v>
      </c>
      <c r="B9" s="6" t="s">
        <v>72</v>
      </c>
      <c r="C9" s="10" t="s">
        <v>73</v>
      </c>
      <c r="D9" s="47" t="s">
        <v>74</v>
      </c>
      <c r="E9" s="8">
        <v>30008</v>
      </c>
      <c r="F9" s="8">
        <v>20683</v>
      </c>
      <c r="G9" s="8">
        <f>'Chi tiết dự án'!J49</f>
        <v>750</v>
      </c>
      <c r="H9" s="8">
        <f>'Chi tiết dự án'!M49</f>
        <v>0</v>
      </c>
      <c r="I9" s="8"/>
    </row>
  </sheetData>
  <mergeCells count="13">
    <mergeCell ref="A1:I1"/>
    <mergeCell ref="A2:I2"/>
    <mergeCell ref="G3:I3"/>
    <mergeCell ref="H4:H6"/>
    <mergeCell ref="I4:I6"/>
    <mergeCell ref="D5:D6"/>
    <mergeCell ref="A4:A6"/>
    <mergeCell ref="B4:B6"/>
    <mergeCell ref="C4:C6"/>
    <mergeCell ref="D4:E4"/>
    <mergeCell ref="F4:F6"/>
    <mergeCell ref="G4:G6"/>
    <mergeCell ref="E5:E6"/>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4"/>
  <sheetViews>
    <sheetView topLeftCell="A4" workbookViewId="0">
      <selection activeCell="H20" sqref="H20"/>
    </sheetView>
  </sheetViews>
  <sheetFormatPr defaultRowHeight="14.4"/>
  <cols>
    <col min="1" max="1" width="6.44140625" customWidth="1"/>
    <col min="2" max="2" width="33.44140625" customWidth="1"/>
    <col min="3" max="3" width="9.6640625" customWidth="1"/>
    <col min="4" max="4" width="20.33203125" customWidth="1"/>
    <col min="5" max="6" width="12.6640625" customWidth="1"/>
    <col min="7" max="7" width="12.88671875" customWidth="1"/>
    <col min="8" max="8" width="13" customWidth="1"/>
    <col min="9" max="9" width="8.5546875" customWidth="1"/>
  </cols>
  <sheetData>
    <row r="1" spans="1:9" ht="27" customHeight="1">
      <c r="A1" s="156" t="s">
        <v>135</v>
      </c>
      <c r="B1" s="156"/>
      <c r="C1" s="156"/>
      <c r="D1" s="156"/>
      <c r="E1" s="156"/>
      <c r="F1" s="156"/>
      <c r="G1" s="156"/>
      <c r="H1" s="156"/>
      <c r="I1" s="156"/>
    </row>
    <row r="2" spans="1:9" ht="27" customHeight="1">
      <c r="A2" s="156" t="s">
        <v>128</v>
      </c>
      <c r="B2" s="156"/>
      <c r="C2" s="156"/>
      <c r="D2" s="156"/>
      <c r="E2" s="156"/>
      <c r="F2" s="156"/>
      <c r="G2" s="156"/>
      <c r="H2" s="156"/>
      <c r="I2" s="156"/>
    </row>
    <row r="3" spans="1:9" ht="27" customHeight="1">
      <c r="G3" s="157" t="s">
        <v>116</v>
      </c>
      <c r="H3" s="157"/>
      <c r="I3" s="157"/>
    </row>
    <row r="4" spans="1:9" ht="34.5" customHeight="1">
      <c r="A4" s="165" t="s">
        <v>0</v>
      </c>
      <c r="B4" s="165" t="s">
        <v>1</v>
      </c>
      <c r="C4" s="165" t="s">
        <v>2</v>
      </c>
      <c r="D4" s="166" t="s">
        <v>3</v>
      </c>
      <c r="E4" s="166"/>
      <c r="F4" s="165" t="s">
        <v>17</v>
      </c>
      <c r="G4" s="165" t="s">
        <v>4</v>
      </c>
      <c r="H4" s="158" t="s">
        <v>114</v>
      </c>
      <c r="I4" s="158" t="s">
        <v>115</v>
      </c>
    </row>
    <row r="5" spans="1:9" ht="34.5" customHeight="1">
      <c r="A5" s="165"/>
      <c r="B5" s="165"/>
      <c r="C5" s="165"/>
      <c r="D5" s="165" t="s">
        <v>5</v>
      </c>
      <c r="E5" s="163" t="s">
        <v>6</v>
      </c>
      <c r="F5" s="165"/>
      <c r="G5" s="165"/>
      <c r="H5" s="159"/>
      <c r="I5" s="159"/>
    </row>
    <row r="6" spans="1:9" ht="42.75" customHeight="1">
      <c r="A6" s="165"/>
      <c r="B6" s="165"/>
      <c r="C6" s="165"/>
      <c r="D6" s="165"/>
      <c r="E6" s="164"/>
      <c r="F6" s="165"/>
      <c r="G6" s="165"/>
      <c r="H6" s="160"/>
      <c r="I6" s="160"/>
    </row>
    <row r="7" spans="1:9">
      <c r="A7" s="4">
        <v>1</v>
      </c>
      <c r="B7" s="4">
        <v>2</v>
      </c>
      <c r="C7" s="4">
        <v>3</v>
      </c>
      <c r="D7" s="4">
        <v>4</v>
      </c>
      <c r="E7" s="4">
        <v>5</v>
      </c>
      <c r="F7" s="4">
        <v>7</v>
      </c>
      <c r="G7" s="4">
        <v>8</v>
      </c>
      <c r="H7" s="4">
        <v>9</v>
      </c>
      <c r="I7" s="4">
        <v>10</v>
      </c>
    </row>
    <row r="8" spans="1:9">
      <c r="A8" s="41"/>
      <c r="B8" s="43" t="s">
        <v>76</v>
      </c>
      <c r="C8" s="33"/>
      <c r="D8" s="49"/>
      <c r="E8" s="40">
        <f>E9+E10</f>
        <v>824561</v>
      </c>
      <c r="F8" s="40">
        <f>F9+F10</f>
        <v>170100</v>
      </c>
      <c r="G8" s="40">
        <f>G9+G10</f>
        <v>147762</v>
      </c>
      <c r="H8" s="40">
        <f>H9+H10</f>
        <v>32100</v>
      </c>
      <c r="I8" s="62">
        <f>H8/G8</f>
        <v>0.21724123929020994</v>
      </c>
    </row>
    <row r="9" spans="1:9">
      <c r="A9" s="37"/>
      <c r="B9" s="35" t="s">
        <v>26</v>
      </c>
      <c r="C9" s="34"/>
      <c r="D9" s="50"/>
      <c r="E9" s="34">
        <f>E11+E13</f>
        <v>343491</v>
      </c>
      <c r="F9" s="34">
        <f>F11+F13</f>
        <v>170100</v>
      </c>
      <c r="G9" s="34">
        <f>G11+G13</f>
        <v>147762</v>
      </c>
      <c r="H9" s="34">
        <f>H11+H13</f>
        <v>32100</v>
      </c>
      <c r="I9" s="62">
        <f>H9/G9</f>
        <v>0.21724123929020994</v>
      </c>
    </row>
    <row r="10" spans="1:9">
      <c r="A10" s="37"/>
      <c r="B10" s="35" t="s">
        <v>27</v>
      </c>
      <c r="C10" s="34"/>
      <c r="D10" s="50"/>
      <c r="E10" s="34">
        <f>E14</f>
        <v>481070</v>
      </c>
      <c r="F10" s="34">
        <f>F14</f>
        <v>0</v>
      </c>
      <c r="G10" s="34">
        <f>G14</f>
        <v>0</v>
      </c>
      <c r="H10" s="34">
        <f>H14</f>
        <v>0</v>
      </c>
      <c r="I10" s="62"/>
    </row>
    <row r="11" spans="1:9" ht="62.4">
      <c r="A11" s="5">
        <v>1</v>
      </c>
      <c r="B11" s="25" t="s">
        <v>77</v>
      </c>
      <c r="C11" s="11" t="s">
        <v>78</v>
      </c>
      <c r="D11" s="47" t="s">
        <v>79</v>
      </c>
      <c r="E11" s="13">
        <v>249862</v>
      </c>
      <c r="F11" s="8">
        <v>105100</v>
      </c>
      <c r="G11" s="13">
        <f>'Chi tiết dự án'!J53</f>
        <v>136762</v>
      </c>
      <c r="H11" s="13">
        <f>'Chi tiết dự án'!M53</f>
        <v>32100</v>
      </c>
      <c r="I11" s="66">
        <f>H11/G11</f>
        <v>0.23471432122958133</v>
      </c>
    </row>
    <row r="12" spans="1:9" ht="62.4">
      <c r="A12" s="5">
        <v>2</v>
      </c>
      <c r="B12" s="15" t="s">
        <v>80</v>
      </c>
      <c r="C12" s="11" t="s">
        <v>65</v>
      </c>
      <c r="D12" s="47" t="s">
        <v>81</v>
      </c>
      <c r="E12" s="26">
        <v>574699</v>
      </c>
      <c r="F12" s="13">
        <v>65000</v>
      </c>
      <c r="G12" s="13">
        <f>G13+G14</f>
        <v>11000</v>
      </c>
      <c r="H12" s="13">
        <f>H13+H14</f>
        <v>0</v>
      </c>
      <c r="I12" s="66">
        <f>H12/G12</f>
        <v>0</v>
      </c>
    </row>
    <row r="13" spans="1:9" ht="15.6">
      <c r="A13" s="5"/>
      <c r="B13" s="17" t="s">
        <v>26</v>
      </c>
      <c r="C13" s="11"/>
      <c r="D13" s="47"/>
      <c r="E13" s="27">
        <v>93629</v>
      </c>
      <c r="F13" s="19">
        <v>65000</v>
      </c>
      <c r="G13" s="20">
        <f>'Chi tiết dự án'!J55</f>
        <v>11000</v>
      </c>
      <c r="H13" s="20">
        <f>'Chi tiết dự án'!M55</f>
        <v>0</v>
      </c>
      <c r="I13" s="66">
        <f>H13/G13</f>
        <v>0</v>
      </c>
    </row>
    <row r="14" spans="1:9" ht="15.6">
      <c r="A14" s="5"/>
      <c r="B14" s="17" t="s">
        <v>27</v>
      </c>
      <c r="C14" s="11"/>
      <c r="D14" s="47"/>
      <c r="E14" s="20">
        <v>481070</v>
      </c>
      <c r="F14" s="19">
        <v>0</v>
      </c>
      <c r="G14" s="20">
        <f>'Chi tiết dự án'!J56</f>
        <v>0</v>
      </c>
      <c r="H14" s="20">
        <f>'Chi tiết dự án'!M56</f>
        <v>0</v>
      </c>
      <c r="I14" s="70"/>
    </row>
  </sheetData>
  <mergeCells count="13">
    <mergeCell ref="H4:H6"/>
    <mergeCell ref="I4:I6"/>
    <mergeCell ref="D5:D6"/>
    <mergeCell ref="A1:I1"/>
    <mergeCell ref="A2:I2"/>
    <mergeCell ref="G3:I3"/>
    <mergeCell ref="A4:A6"/>
    <mergeCell ref="B4:B6"/>
    <mergeCell ref="C4:C6"/>
    <mergeCell ref="D4:E4"/>
    <mergeCell ref="F4:F6"/>
    <mergeCell ref="G4:G6"/>
    <mergeCell ref="E5:E6"/>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
  <sheetViews>
    <sheetView topLeftCell="A4" workbookViewId="0">
      <selection activeCell="E8" sqref="E8"/>
    </sheetView>
  </sheetViews>
  <sheetFormatPr defaultRowHeight="14.4"/>
  <cols>
    <col min="1" max="1" width="6.44140625" customWidth="1"/>
    <col min="2" max="2" width="36.33203125" customWidth="1"/>
    <col min="3" max="3" width="9.6640625" customWidth="1"/>
    <col min="4" max="4" width="20.33203125" customWidth="1"/>
    <col min="5" max="6" width="12.6640625" customWidth="1"/>
    <col min="7" max="7" width="12.88671875" customWidth="1"/>
    <col min="8" max="8" width="13" customWidth="1"/>
    <col min="9" max="9" width="8.5546875" customWidth="1"/>
  </cols>
  <sheetData>
    <row r="1" spans="1:9" ht="25.5" customHeight="1">
      <c r="A1" s="156" t="s">
        <v>136</v>
      </c>
      <c r="B1" s="156"/>
      <c r="C1" s="156"/>
      <c r="D1" s="156"/>
      <c r="E1" s="156"/>
      <c r="F1" s="156"/>
      <c r="G1" s="156"/>
      <c r="H1" s="156"/>
      <c r="I1" s="156"/>
    </row>
    <row r="2" spans="1:9" ht="22.5" customHeight="1">
      <c r="A2" s="156" t="s">
        <v>129</v>
      </c>
      <c r="B2" s="156"/>
      <c r="C2" s="156"/>
      <c r="D2" s="156"/>
      <c r="E2" s="156"/>
      <c r="F2" s="156"/>
      <c r="G2" s="156"/>
      <c r="H2" s="156"/>
      <c r="I2" s="156"/>
    </row>
    <row r="3" spans="1:9" ht="24" customHeight="1">
      <c r="G3" s="157" t="s">
        <v>116</v>
      </c>
      <c r="H3" s="157"/>
      <c r="I3" s="157"/>
    </row>
    <row r="4" spans="1:9" ht="34.5" customHeight="1">
      <c r="A4" s="165" t="s">
        <v>0</v>
      </c>
      <c r="B4" s="165" t="s">
        <v>1</v>
      </c>
      <c r="C4" s="165" t="s">
        <v>2</v>
      </c>
      <c r="D4" s="166" t="s">
        <v>3</v>
      </c>
      <c r="E4" s="166"/>
      <c r="F4" s="165" t="s">
        <v>17</v>
      </c>
      <c r="G4" s="165" t="s">
        <v>4</v>
      </c>
      <c r="H4" s="158" t="s">
        <v>114</v>
      </c>
      <c r="I4" s="158" t="s">
        <v>115</v>
      </c>
    </row>
    <row r="5" spans="1:9" ht="34.5" customHeight="1">
      <c r="A5" s="165"/>
      <c r="B5" s="165"/>
      <c r="C5" s="165"/>
      <c r="D5" s="165" t="s">
        <v>5</v>
      </c>
      <c r="E5" s="163" t="s">
        <v>6</v>
      </c>
      <c r="F5" s="165"/>
      <c r="G5" s="165"/>
      <c r="H5" s="159"/>
      <c r="I5" s="159"/>
    </row>
    <row r="6" spans="1:9" ht="42.75" customHeight="1">
      <c r="A6" s="165"/>
      <c r="B6" s="165"/>
      <c r="C6" s="165"/>
      <c r="D6" s="165"/>
      <c r="E6" s="164"/>
      <c r="F6" s="165"/>
      <c r="G6" s="165"/>
      <c r="H6" s="160"/>
      <c r="I6" s="160"/>
    </row>
    <row r="7" spans="1:9">
      <c r="A7" s="4">
        <v>1</v>
      </c>
      <c r="B7" s="4">
        <v>2</v>
      </c>
      <c r="C7" s="4">
        <v>3</v>
      </c>
      <c r="D7" s="4">
        <v>4</v>
      </c>
      <c r="E7" s="4">
        <v>5</v>
      </c>
      <c r="F7" s="4">
        <v>7</v>
      </c>
      <c r="G7" s="4">
        <v>8</v>
      </c>
      <c r="H7" s="4">
        <v>9</v>
      </c>
      <c r="I7" s="4">
        <v>10</v>
      </c>
    </row>
    <row r="8" spans="1:9" s="1" customFormat="1" ht="26.25" customHeight="1">
      <c r="A8" s="41"/>
      <c r="B8" s="44" t="s">
        <v>83</v>
      </c>
      <c r="C8" s="33"/>
      <c r="D8" s="49"/>
      <c r="E8" s="40">
        <f>E9</f>
        <v>398000</v>
      </c>
      <c r="F8" s="40">
        <f>F9</f>
        <v>120000</v>
      </c>
      <c r="G8" s="40">
        <f>G9</f>
        <v>198260</v>
      </c>
      <c r="H8" s="40">
        <f>H9</f>
        <v>24393</v>
      </c>
      <c r="I8" s="61">
        <f>H8/G8</f>
        <v>0.12303540805003531</v>
      </c>
    </row>
    <row r="9" spans="1:9" ht="62.4">
      <c r="A9" s="5">
        <v>1</v>
      </c>
      <c r="B9" s="12" t="s">
        <v>86</v>
      </c>
      <c r="C9" s="11" t="s">
        <v>20</v>
      </c>
      <c r="D9" s="47" t="s">
        <v>87</v>
      </c>
      <c r="E9" s="13">
        <v>398000</v>
      </c>
      <c r="F9" s="8">
        <v>120000</v>
      </c>
      <c r="G9" s="13">
        <f>'Chi tiết dự án'!J58</f>
        <v>198260</v>
      </c>
      <c r="H9" s="13">
        <f>'Chi tiết dự án'!M58</f>
        <v>24393</v>
      </c>
      <c r="I9" s="67">
        <f>H9/G9</f>
        <v>0.12303540805003531</v>
      </c>
    </row>
    <row r="10" spans="1:9" ht="78">
      <c r="A10" s="5">
        <v>2</v>
      </c>
      <c r="B10" s="65" t="s">
        <v>151</v>
      </c>
      <c r="C10" s="11"/>
      <c r="D10" s="47"/>
      <c r="E10" s="13">
        <v>419674</v>
      </c>
      <c r="F10" s="8">
        <v>2000</v>
      </c>
      <c r="G10" s="13">
        <f>'Chi tiết dự án'!J59</f>
        <v>50000</v>
      </c>
      <c r="H10" s="13">
        <f>'Chi tiết dự án'!M59</f>
        <v>0</v>
      </c>
      <c r="I10" s="67">
        <f>H10/G10</f>
        <v>0</v>
      </c>
    </row>
  </sheetData>
  <mergeCells count="13">
    <mergeCell ref="H4:H6"/>
    <mergeCell ref="I4:I6"/>
    <mergeCell ref="D5:D6"/>
    <mergeCell ref="A1:I1"/>
    <mergeCell ref="A2:I2"/>
    <mergeCell ref="G3:I3"/>
    <mergeCell ref="A4:A6"/>
    <mergeCell ref="B4:B6"/>
    <mergeCell ref="C4:C6"/>
    <mergeCell ref="D4:E4"/>
    <mergeCell ref="F4:F6"/>
    <mergeCell ref="G4:G6"/>
    <mergeCell ref="E5:E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2</vt:i4>
      </vt:variant>
    </vt:vector>
  </HeadingPairs>
  <TitlesOfParts>
    <vt:vector size="15" baseType="lpstr">
      <vt:lpstr>Chi tiết dự án</vt:lpstr>
      <vt:lpstr>TC Môi trường</vt:lpstr>
      <vt:lpstr>TC Đất Đai</vt:lpstr>
      <vt:lpstr>TC ĐCKS</vt:lpstr>
      <vt:lpstr>TC KTTV</vt:lpstr>
      <vt:lpstr>TC Biển</vt:lpstr>
      <vt:lpstr>Cuc QLTNN</vt:lpstr>
      <vt:lpstr>Cục VTQG</vt:lpstr>
      <vt:lpstr> Cục ĐĐBĐ</vt:lpstr>
      <vt:lpstr>VP Bộ</vt:lpstr>
      <vt:lpstr>ttqhtnn</vt:lpstr>
      <vt:lpstr>Ban QLDA</vt:lpstr>
      <vt:lpstr>Trường TPHCM</vt:lpstr>
      <vt:lpstr>'Chi tiết dự án'!Print_Area</vt:lpstr>
      <vt:lpstr>'Chi tiết dự án'!Print_Titles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Nguyen Quan - A507</dc:creator>
  <cp:lastModifiedBy>TQKIEN</cp:lastModifiedBy>
  <cp:lastPrinted>2022-07-12T07:00:25Z</cp:lastPrinted>
  <dcterms:created xsi:type="dcterms:W3CDTF">2021-11-11T03:20:17Z</dcterms:created>
  <dcterms:modified xsi:type="dcterms:W3CDTF">2022-07-13T00:44:06Z</dcterms:modified>
</cp:coreProperties>
</file>